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emplat PBD MPEI\Tingkatan 5\"/>
    </mc:Choice>
  </mc:AlternateContent>
  <bookViews>
    <workbookView xWindow="0" yWindow="0" windowWidth="13965" windowHeight="11550" tabRatio="791" activeTab="1"/>
  </bookViews>
  <sheets>
    <sheet name="PANDUAN" sheetId="5" r:id="rId1"/>
    <sheet name="REKOD PRESTASI MURID" sheetId="1" r:id="rId2"/>
    <sheet name="LAPORAN MURID (INDIVIDU)" sheetId="2" r:id="rId3"/>
    <sheet name="DATA PERNYATAAN TAHAP PGUASAAN " sheetId="3" r:id="rId4"/>
    <sheet name="GRAF PELAPORAN" sheetId="4" r:id="rId5"/>
  </sheets>
  <definedNames>
    <definedName name="_xlnm.Print_Area" localSheetId="3">'DATA PERNYATAAN TAHAP PGUASAAN '!$A$1:$B$210</definedName>
    <definedName name="_xlnm.Print_Area" localSheetId="4">'GRAF PELAPORAN'!$A$1:$Q$93</definedName>
    <definedName name="_xlnm.Print_Area" localSheetId="2">'LAPORAN MURID (INDIVIDU)'!$A$1:$G$59</definedName>
    <definedName name="_xlnm.Print_Area" localSheetId="1">'REKOD PRESTASI MURID'!$A$1:$AD$77</definedName>
    <definedName name="_xlnm.Print_Titles" localSheetId="4">'GRAF PELAPORAN'!$1:$4</definedName>
    <definedName name="_xlnm.Print_Titles" localSheetId="1">'REKOD PRESTASI MURID'!$10:$10</definedName>
  </definedNames>
  <calcPr calcId="162913"/>
</workbook>
</file>

<file path=xl/calcChain.xml><?xml version="1.0" encoding="utf-8"?>
<calcChain xmlns="http://schemas.openxmlformats.org/spreadsheetml/2006/main">
  <c r="P61" i="4" l="1"/>
  <c r="O61" i="4"/>
  <c r="N61" i="4"/>
  <c r="M61" i="4"/>
  <c r="L61" i="4"/>
  <c r="K61" i="4"/>
  <c r="E78" i="4" l="1"/>
  <c r="P43" i="4"/>
  <c r="O43" i="4"/>
  <c r="N43" i="4"/>
  <c r="M43" i="4"/>
  <c r="L43" i="4"/>
  <c r="K43" i="4"/>
  <c r="P26" i="4"/>
  <c r="O26" i="4"/>
  <c r="N26" i="4"/>
  <c r="M26" i="4"/>
  <c r="L26" i="4"/>
  <c r="K26" i="4"/>
  <c r="B6" i="4" l="1"/>
  <c r="D20" i="2"/>
  <c r="P78" i="4"/>
  <c r="O78" i="4"/>
  <c r="N78" i="4"/>
  <c r="M78" i="4"/>
  <c r="L78" i="4"/>
  <c r="K78" i="4"/>
  <c r="H43" i="4"/>
  <c r="G43" i="4"/>
  <c r="F43" i="4"/>
  <c r="H26" i="4"/>
  <c r="G26" i="4"/>
  <c r="F26" i="4"/>
  <c r="P8" i="4"/>
  <c r="O8" i="4"/>
  <c r="N8" i="4"/>
  <c r="H8" i="4"/>
  <c r="G8" i="4"/>
  <c r="F8" i="4"/>
  <c r="O91" i="4" l="1"/>
  <c r="M3" i="4"/>
  <c r="I4" i="4"/>
  <c r="I3" i="4"/>
  <c r="J41" i="4" l="1"/>
  <c r="J24" i="4"/>
  <c r="K9" i="2" l="1"/>
  <c r="K8" i="2"/>
  <c r="K7" i="2"/>
  <c r="E15" i="2" s="1"/>
  <c r="E17" i="2" s="1"/>
  <c r="F15" i="2" l="1"/>
  <c r="D11" i="2"/>
  <c r="A1" i="4"/>
  <c r="J6" i="4"/>
  <c r="C8" i="4"/>
  <c r="D8" i="4"/>
  <c r="E8" i="4"/>
  <c r="K8" i="4"/>
  <c r="L8" i="4"/>
  <c r="M8" i="4"/>
  <c r="B24" i="4"/>
  <c r="C26" i="4"/>
  <c r="D26" i="4"/>
  <c r="E26" i="4"/>
  <c r="B41" i="4"/>
  <c r="C43" i="4"/>
  <c r="D43" i="4"/>
  <c r="E43" i="4"/>
  <c r="B59" i="4"/>
  <c r="C61" i="4"/>
  <c r="D61" i="4"/>
  <c r="E61" i="4"/>
  <c r="F61" i="4"/>
  <c r="G61" i="4"/>
  <c r="H61" i="4"/>
  <c r="B76" i="4"/>
  <c r="C78" i="4"/>
  <c r="D78" i="4"/>
  <c r="F78" i="4"/>
  <c r="G78" i="4"/>
  <c r="H78" i="4"/>
  <c r="B1" i="2"/>
  <c r="B2" i="2"/>
  <c r="B3" i="2"/>
  <c r="B4" i="2"/>
  <c r="D13" i="2" s="1"/>
  <c r="B6" i="2"/>
  <c r="B20" i="2" s="1"/>
  <c r="I7" i="2"/>
  <c r="J7" i="2" s="1"/>
  <c r="I8" i="2"/>
  <c r="J8" i="2" s="1"/>
  <c r="D9" i="2"/>
  <c r="I9" i="2"/>
  <c r="J9" i="2" s="1"/>
  <c r="I10" i="2"/>
  <c r="J10" i="2" s="1"/>
  <c r="I11" i="2"/>
  <c r="J11" i="2" s="1"/>
  <c r="D12" i="2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E20" i="2"/>
  <c r="F20" i="2" s="1"/>
  <c r="I20" i="2"/>
  <c r="J20" i="2" s="1"/>
  <c r="D21" i="2"/>
  <c r="E21" i="2"/>
  <c r="F21" i="2" s="1"/>
  <c r="I21" i="2"/>
  <c r="J21" i="2" s="1"/>
  <c r="D22" i="2"/>
  <c r="E22" i="2"/>
  <c r="F22" i="2" s="1"/>
  <c r="I22" i="2"/>
  <c r="J22" i="2" s="1"/>
  <c r="D23" i="2"/>
  <c r="E23" i="2"/>
  <c r="F23" i="2" s="1"/>
  <c r="I23" i="2"/>
  <c r="J23" i="2" s="1"/>
  <c r="D24" i="2"/>
  <c r="E24" i="2"/>
  <c r="F24" i="2" s="1"/>
  <c r="I24" i="2"/>
  <c r="J24" i="2" s="1"/>
  <c r="D25" i="2"/>
  <c r="E25" i="2"/>
  <c r="F25" i="2" s="1"/>
  <c r="I25" i="2"/>
  <c r="J25" i="2" s="1"/>
  <c r="D26" i="2"/>
  <c r="E26" i="2"/>
  <c r="F26" i="2" s="1"/>
  <c r="I26" i="2"/>
  <c r="J26" i="2" s="1"/>
  <c r="D27" i="2"/>
  <c r="E27" i="2"/>
  <c r="F27" i="2" s="1"/>
  <c r="I27" i="2"/>
  <c r="J27" i="2" s="1"/>
  <c r="D28" i="2"/>
  <c r="E28" i="2"/>
  <c r="F28" i="2" s="1"/>
  <c r="I28" i="2"/>
  <c r="J28" i="2" s="1"/>
  <c r="D29" i="2"/>
  <c r="E29" i="2"/>
  <c r="F29" i="2" s="1"/>
  <c r="I29" i="2"/>
  <c r="J29" i="2" s="1"/>
  <c r="D30" i="2"/>
  <c r="E30" i="2"/>
  <c r="F30" i="2" s="1"/>
  <c r="I30" i="2"/>
  <c r="J30" i="2" s="1"/>
  <c r="D31" i="2"/>
  <c r="E31" i="2"/>
  <c r="F31" i="2" s="1"/>
  <c r="I31" i="2"/>
  <c r="J31" i="2" s="1"/>
  <c r="D32" i="2"/>
  <c r="E32" i="2"/>
  <c r="F32" i="2" s="1"/>
  <c r="I32" i="2"/>
  <c r="J32" i="2" s="1"/>
  <c r="D33" i="2"/>
  <c r="E33" i="2"/>
  <c r="F33" i="2" s="1"/>
  <c r="I33" i="2"/>
  <c r="J33" i="2" s="1"/>
  <c r="D34" i="2"/>
  <c r="E34" i="2"/>
  <c r="F34" i="2" s="1"/>
  <c r="I34" i="2"/>
  <c r="J34" i="2" s="1"/>
  <c r="D35" i="2"/>
  <c r="E35" i="2"/>
  <c r="F35" i="2" s="1"/>
  <c r="I35" i="2"/>
  <c r="J35" i="2" s="1"/>
  <c r="D36" i="2"/>
  <c r="E36" i="2"/>
  <c r="F36" i="2" s="1"/>
  <c r="I36" i="2"/>
  <c r="J36" i="2" s="1"/>
  <c r="D37" i="2"/>
  <c r="E37" i="2"/>
  <c r="F37" i="2" s="1"/>
  <c r="I37" i="2"/>
  <c r="J37" i="2" s="1"/>
  <c r="D38" i="2"/>
  <c r="E38" i="2"/>
  <c r="F38" i="2" s="1"/>
  <c r="I38" i="2"/>
  <c r="J38" i="2" s="1"/>
  <c r="D39" i="2"/>
  <c r="E39" i="2"/>
  <c r="F39" i="2" s="1"/>
  <c r="I39" i="2"/>
  <c r="J39" i="2" s="1"/>
  <c r="D40" i="2"/>
  <c r="E40" i="2"/>
  <c r="F40" i="2" s="1"/>
  <c r="I40" i="2"/>
  <c r="J40" i="2" s="1"/>
  <c r="D41" i="2"/>
  <c r="E41" i="2"/>
  <c r="F41" i="2" s="1"/>
  <c r="I41" i="2"/>
  <c r="J41" i="2" s="1"/>
  <c r="D42" i="2"/>
  <c r="E42" i="2"/>
  <c r="F42" i="2" s="1"/>
  <c r="I42" i="2"/>
  <c r="J42" i="2" s="1"/>
  <c r="D43" i="2"/>
  <c r="E43" i="2"/>
  <c r="F43" i="2" s="1"/>
  <c r="I43" i="2"/>
  <c r="J43" i="2" s="1"/>
  <c r="D44" i="2"/>
  <c r="E44" i="2"/>
  <c r="F44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B56" i="2"/>
  <c r="I56" i="2"/>
  <c r="J56" i="2" s="1"/>
  <c r="F57" i="2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B71" i="1"/>
  <c r="B58" i="2" s="1"/>
  <c r="D10" i="2"/>
  <c r="F58" i="2" l="1"/>
  <c r="D8" i="2"/>
  <c r="G39" i="4"/>
  <c r="G91" i="4"/>
  <c r="O74" i="4"/>
  <c r="G74" i="4"/>
  <c r="O21" i="4"/>
  <c r="G21" i="4"/>
  <c r="G56" i="4"/>
  <c r="O39" i="4"/>
  <c r="O56" i="4"/>
</calcChain>
</file>

<file path=xl/comments1.xml><?xml version="1.0" encoding="utf-8"?>
<comments xmlns="http://schemas.openxmlformats.org/spreadsheetml/2006/main">
  <authors>
    <author>Windows User</author>
  </authors>
  <commentList>
    <comment ref="AD9" authorId="0" shapeId="0">
      <text>
        <r>
          <rPr>
            <b/>
            <u/>
            <sz val="9"/>
            <color indexed="81"/>
            <rFont val="Tahoma"/>
            <family val="2"/>
          </rPr>
          <t xml:space="preserve">TP keseluruhan
</t>
        </r>
        <r>
          <rPr>
            <sz val="9"/>
            <color indexed="81"/>
            <rFont val="Tahoma"/>
            <family val="2"/>
          </rPr>
          <t>Hanya dilaporkan untuk Pentaksiran Akhir Tahun sahaja</t>
        </r>
        <r>
          <rPr>
            <b/>
            <sz val="9"/>
            <color indexed="81"/>
            <rFont val="Tahoma"/>
            <family val="2"/>
          </rPr>
          <t>.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<sst xmlns="http://schemas.openxmlformats.org/spreadsheetml/2006/main" count="289" uniqueCount="160">
  <si>
    <t>SEKOLAH :</t>
  </si>
  <si>
    <t>ALAMAT :</t>
  </si>
  <si>
    <t>:</t>
  </si>
  <si>
    <t xml:space="preserve"> </t>
  </si>
  <si>
    <t>MATA PELAJARAN</t>
  </si>
  <si>
    <t>NAMA GURU MATA PELAJARAN:</t>
  </si>
  <si>
    <t>KELAS:</t>
  </si>
  <si>
    <t>BIL.</t>
  </si>
  <si>
    <t xml:space="preserve"> NAMA MURID</t>
  </si>
  <si>
    <t>NO. MY KID / NO. KAD PENGENALAN</t>
  </si>
  <si>
    <t>JANTINA</t>
  </si>
  <si>
    <t>TAHAP PENGUASAAN KESELURUHAN</t>
  </si>
  <si>
    <t>P</t>
  </si>
  <si>
    <t>L</t>
  </si>
  <si>
    <t>…………………………………………………</t>
  </si>
  <si>
    <t>NOTA : JANGAN PADAM DATA INI!</t>
  </si>
  <si>
    <t>Nama Murid</t>
  </si>
  <si>
    <t>No. MY KID</t>
  </si>
  <si>
    <t>Jantina</t>
  </si>
  <si>
    <t>Kelas</t>
  </si>
  <si>
    <t>Nama Guru</t>
  </si>
  <si>
    <t>Tarikh Pelaporan</t>
  </si>
  <si>
    <t>Tahap Penguasaan Keseluruhan</t>
  </si>
  <si>
    <t>KEMAHIRAN</t>
  </si>
  <si>
    <t>TAHAP PENGUASAAN</t>
  </si>
  <si>
    <t>TAFSIRAN</t>
  </si>
  <si>
    <t>ULASAN GURU :</t>
  </si>
  <si>
    <t>…………………………………………………………………………</t>
  </si>
  <si>
    <t>GURU MATA PELAJARAN</t>
  </si>
  <si>
    <t>DATA PERNYATAAN STANDARD PRESTASI</t>
  </si>
  <si>
    <t>TP 1</t>
  </si>
  <si>
    <t>TP 2</t>
  </si>
  <si>
    <t xml:space="preserve"> TP 3</t>
  </si>
  <si>
    <t>TP 4</t>
  </si>
  <si>
    <t>TP  5</t>
  </si>
  <si>
    <t>TP 6</t>
  </si>
  <si>
    <t>BIL. MURID</t>
  </si>
  <si>
    <t>JUMLAH</t>
  </si>
  <si>
    <t>MURID</t>
  </si>
  <si>
    <t>KESELURUHAN</t>
  </si>
  <si>
    <t xml:space="preserve">KLANG, </t>
  </si>
  <si>
    <t>EN. TAN KAR HOCK</t>
  </si>
  <si>
    <t>PN. SUZILA MOHAMED</t>
  </si>
  <si>
    <t>EN. ZAHARI BIN DAUD</t>
  </si>
  <si>
    <t>PENTAKSIRAN BILIK DARJAH (PBD)</t>
  </si>
  <si>
    <t>PENGENALAN</t>
  </si>
  <si>
    <t>MAKLUMAT AM</t>
  </si>
  <si>
    <r>
      <t>Templat Pelaporan PBD ini mengandungi 5 halaman (</t>
    </r>
    <r>
      <rPr>
        <i/>
        <sz val="11"/>
        <color indexed="8"/>
        <rFont val="Calibri"/>
        <family val="2"/>
      </rPr>
      <t>sheet</t>
    </r>
    <r>
      <rPr>
        <sz val="11"/>
        <color indexed="8"/>
        <rFont val="Calibri"/>
        <family val="2"/>
      </rPr>
      <t>) :</t>
    </r>
  </si>
  <si>
    <t>1. PANDUAN</t>
  </si>
  <si>
    <t>2. REKOD PRESTASI MURID</t>
  </si>
  <si>
    <t>3. LAPORAN MURID (INDIVIDU)</t>
  </si>
  <si>
    <t>4. DATA PERNYATAAN TAHAP PENGUASAAN</t>
  </si>
  <si>
    <t>5. GRAF PELAPORAN</t>
  </si>
  <si>
    <t>A</t>
  </si>
  <si>
    <t>B</t>
  </si>
  <si>
    <t>PENGGUNAAN TEMPLAT</t>
  </si>
  <si>
    <t>Maklumat yang perlu dilengkapkan adalah:</t>
  </si>
  <si>
    <t>1. Nama dan Alamat Sekolah</t>
  </si>
  <si>
    <t>TARIKH PELAPORAN :</t>
  </si>
  <si>
    <t>SELANGOR</t>
  </si>
  <si>
    <t>2. Nama Guru dan Nama Kelas</t>
  </si>
  <si>
    <t>PANDUAN PENGGUNAAN TEMPLAT</t>
  </si>
  <si>
    <t>4. Nama Pentadbir</t>
  </si>
  <si>
    <t>5. Jawatan Pentadbir (Guru Besar/ Pengetua)</t>
  </si>
  <si>
    <t>C</t>
  </si>
  <si>
    <t>D</t>
  </si>
  <si>
    <t xml:space="preserve">3. Senarai Nama Murid, Nombor Kad Pengenalan dan Jantina </t>
  </si>
  <si>
    <t>Pentaksiran Akhir tahun</t>
  </si>
  <si>
    <t>Sila tentukan peringkat pentaksiran</t>
  </si>
  <si>
    <t>Pentaksiran Pertengahan Tahun</t>
  </si>
  <si>
    <t xml:space="preserve"> TP 4</t>
  </si>
  <si>
    <t xml:space="preserve"> TP 5</t>
  </si>
  <si>
    <t xml:space="preserve"> TP 6</t>
  </si>
  <si>
    <t>Sekolah:</t>
  </si>
  <si>
    <t>Guru Mata Pelajaran:</t>
  </si>
  <si>
    <t>Pentaksiran perlu dilakukan sepanjang masa dan tahap penguasaan murid dipantau secara berterusan. Tahap penguasaan ini boleh dicatat di dalam buku rekod, atau lain-lain tempat catatan; tetapi untuk tujuan pelaporan kepada ibu bapa, ia boleh direkod di dalam templat yang dibekalkan ini dan dilaporkan dua kali setahun iaitu pada pertengahan tahun dan akhir tahun.</t>
  </si>
  <si>
    <t>Guru hendaklah memilih option di sebelah kanan bahagian atas halaman Rekod Prestasi Murid untuk  membuat pelaporan di dalam templat ini.</t>
  </si>
  <si>
    <t>Pentaksiran Bilik Darjah (PBD) adalah sebahagian daripada komponen didalam Pentaksiran Berasaskan Sekolah (PBS). Pelaksanaannya telah bermula sejak tahun 2011 berdasarkan Surat Siaran Lembaga Peperiksaan Bil. 3 Tahun 2011. PBD sebelum ini dikenali sebagai PS (Pentaksiran Sekolah) di mana ia dilaksanakan secara formatif dan sumatif dengan pelbagai pendekatan dan kaedah bagi mengenalpasti perkembangan pembelajaran murid secara keseluruhan.</t>
  </si>
  <si>
    <r>
      <t xml:space="preserve">Guru hendaklah melengkapkan maklumat asas pada templat ini di halaman </t>
    </r>
    <r>
      <rPr>
        <b/>
        <i/>
        <sz val="11"/>
        <color indexed="8"/>
        <rFont val="Calibri"/>
        <family val="2"/>
      </rPr>
      <t>REKOD PRESTASI MURID</t>
    </r>
    <r>
      <rPr>
        <sz val="11"/>
        <color indexed="8"/>
        <rFont val="Calibri"/>
        <family val="2"/>
      </rPr>
      <t>.</t>
    </r>
  </si>
  <si>
    <r>
      <t xml:space="preserve">Tahap Penguasaan murid bagi setiap komponen di dalam templat ini direkodkan untuk tujuan </t>
    </r>
    <r>
      <rPr>
        <b/>
        <sz val="11"/>
        <color indexed="8"/>
        <rFont val="Calibri"/>
        <family val="2"/>
      </rPr>
      <t>pelaporan</t>
    </r>
    <r>
      <rPr>
        <sz val="11"/>
        <color indexed="8"/>
        <rFont val="Calibri"/>
        <family val="2"/>
      </rPr>
      <t xml:space="preserve"> perkembangan pembelajaran murid bagi sesuatu tempoh tertentu (Pertengahan / Akhir Tahun). Guru hanya perlu merekodkan Tahap Penguasaan ini di halaman </t>
    </r>
    <r>
      <rPr>
        <b/>
        <i/>
        <sz val="11"/>
        <color indexed="8"/>
        <rFont val="Calibri"/>
        <family val="2"/>
      </rPr>
      <t>REKOD PRESTASI MURID</t>
    </r>
    <r>
      <rPr>
        <sz val="11"/>
        <color indexed="8"/>
        <rFont val="Calibri"/>
        <family val="2"/>
      </rPr>
      <t xml:space="preserve"> sahaja dan seterusnya pelaporan individu murid akan dijana secara automatik di halaman </t>
    </r>
    <r>
      <rPr>
        <b/>
        <i/>
        <sz val="11"/>
        <color indexed="8"/>
        <rFont val="Calibri"/>
        <family val="2"/>
      </rPr>
      <t>LAPORAN MURID (INDIVIDU)</t>
    </r>
    <r>
      <rPr>
        <sz val="11"/>
        <color indexed="8"/>
        <rFont val="Calibri"/>
        <family val="2"/>
      </rPr>
      <t xml:space="preserve"> untuk cetakan. Tahap Penguasaan (TP) bagi tujuan analisis kelas dijana secara automatik di halaman </t>
    </r>
    <r>
      <rPr>
        <b/>
        <i/>
        <sz val="11"/>
        <color indexed="8"/>
        <rFont val="Calibri"/>
        <family val="2"/>
      </rPr>
      <t>GRAF PELAPORAN</t>
    </r>
    <r>
      <rPr>
        <sz val="11"/>
        <color indexed="8"/>
        <rFont val="Calibri"/>
        <family val="2"/>
      </rPr>
      <t>.</t>
    </r>
  </si>
  <si>
    <t>SMK SUNGAI SIPUT</t>
  </si>
  <si>
    <t>PENGETUA</t>
  </si>
  <si>
    <t xml:space="preserve">Guru hendaklah melaporkan Tahap Penguasaan Keseluruhan murid pada Pentaksiran Akhir Tahun setelah selesai semua tajuk dan Standard Kandungan yang diajar.  </t>
  </si>
  <si>
    <t xml:space="preserve">PENENTUAN TAHAP PENGUASAAN </t>
  </si>
  <si>
    <t>Templat pelaporan ini terdiri daripada sembilan lajur yang dibina berdasarkan empat tajuk yang merangkumi sembilan Standard Kandungan.</t>
  </si>
  <si>
    <t>Berikut adalah pernyataan bagi 
Tahap Penguasaan Keseluruhan</t>
  </si>
  <si>
    <t>10.1-10.3</t>
  </si>
  <si>
    <t>11.1-11.3</t>
  </si>
  <si>
    <t>12.1-12.4</t>
  </si>
  <si>
    <t>13.1-13.2</t>
  </si>
  <si>
    <t>14.1-14.2</t>
  </si>
  <si>
    <t>15.1-15.2</t>
  </si>
  <si>
    <t>16.1-16.3</t>
  </si>
  <si>
    <t>MODUL 10</t>
  </si>
  <si>
    <t>MODUL 11</t>
  </si>
  <si>
    <t>MODUL 12</t>
  </si>
  <si>
    <t>MODUL 13</t>
  </si>
  <si>
    <t>MODUL 14</t>
  </si>
  <si>
    <t>MODUL 15</t>
  </si>
  <si>
    <t>MODUL 16</t>
  </si>
  <si>
    <t>GRAFIK KOMUNIKASI TEKNIKAL</t>
  </si>
  <si>
    <t>Pelaporan bagi mana-mana tajuk atau tajuk yang telah selesai diajar  dengan lengkap akan dilakukan pada pertengahan tahun dan akhir tahun.</t>
  </si>
  <si>
    <r>
      <t xml:space="preserve">Tahap Penguasaan diberikan berdasarkan setiap rubrik mengikut tajuk dan Standard Kandungan seperti di halaman </t>
    </r>
    <r>
      <rPr>
        <b/>
        <sz val="11"/>
        <color rgb="FFFF0000"/>
        <rFont val="Calibri"/>
        <family val="2"/>
      </rPr>
      <t>Data Peryataan Tahap Penguasaan.</t>
    </r>
  </si>
  <si>
    <r>
      <t xml:space="preserve">Penentuan Tahap Penguasaan Keseluruhan murid adalah berdasarkan kepada </t>
    </r>
    <r>
      <rPr>
        <i/>
        <sz val="11"/>
        <color rgb="FFFF0000"/>
        <rFont val="Calibri"/>
        <family val="2"/>
      </rPr>
      <t>profesional judgement</t>
    </r>
    <r>
      <rPr>
        <sz val="11"/>
        <color rgb="FFFF0000"/>
        <rFont val="Calibri"/>
        <family val="2"/>
      </rPr>
      <t xml:space="preserve"> guru.</t>
    </r>
  </si>
  <si>
    <t xml:space="preserve">10.1 Konsep dan Jenis Lukisan Perspektif
10.2 Elemen Lukisan Perspektif
10.3 Lukisan Perspektif bagi pelbagai bongkah </t>
  </si>
  <si>
    <t>Menyatakan konsep, jenis dan elemen Lukisan Perspektif .</t>
  </si>
  <si>
    <t>Menerangkan fungsi elemen Lukisan Perspektif.</t>
  </si>
  <si>
    <t>Mengaplikasikan elemen Lukisan Perspektif dalam menghasilkan Lukisan Perspektif Satu Titik dan Dua Titik.</t>
  </si>
  <si>
    <t>Membandingkan pengaplikasian elemen Lukisan Perspektif dalam Lukisan Perspektif Satu Titik dan Dua Titik.</t>
  </si>
  <si>
    <t>Menentukan ketepatan kedudukan elemen dan jenis garisan dalam penghasilan Lukisan Perspektif.</t>
  </si>
  <si>
    <t>Menghasilkan Lukisan Perspektif secara sistematik, tepat dan kemas sebagai komunikasi grafik yang jelas dan difahami.</t>
  </si>
  <si>
    <t>11.1 Konsep Lukisan Pengorakan
11.2 Lukisan Pengorakan kaedah selari
11.3 Lukisan pengorakan kaedah jejarian.</t>
  </si>
  <si>
    <t>Mengenal pasti konsep, jenis dan komponen yang digunakan dalam Lukisan Pengorakan.</t>
  </si>
  <si>
    <t>Menerangkan proses pembinaan Lukisan Pengorakan kaedah selari dan jejari.</t>
  </si>
  <si>
    <t>Mengelaskan jenis bongkah berdasarkan kaedah selari dan jejari.</t>
  </si>
  <si>
    <t>Menganalisis pengaplikasian kaedah terbaik dalam menghasilkan Lukisan Pengorakan berdasarkan bongkah.</t>
  </si>
  <si>
    <t>Menentukan kaedah yang akan digunakan dalam menghasilkan Lukisan Pengorakan berdasarkan analisis yang telah dilakukan.</t>
  </si>
  <si>
    <t>Menghasilkan Lukisan Pengorakan secara sistematik, tepat dan kreatif.</t>
  </si>
  <si>
    <t>12.1 Pengenalan kepada LTK
12.2 Perintah kendalian perisian LTK
12.3 Lukisan rajah satah mudah menggunakan perisian LTK
12.4 Lukisan rajah bongkah menggunakan perisian LTK</t>
  </si>
  <si>
    <t>Menerangkan kepentingan LTK dalam lukisan teknikal dan industri.</t>
  </si>
  <si>
    <t>Menghuraikan penggunaan LTK dalam bidang teknikal dan industri.</t>
  </si>
  <si>
    <t>Menggunakan perintah kendalian LTK untuk menghasilkan lukisan rajah satah mudah dan lukisan bongkah.</t>
  </si>
  <si>
    <t>Menganalisis perintah perisian LTK untuk menghasilkan lukisan rajah satah mudah dan lukisan bongkah.</t>
  </si>
  <si>
    <t>Menentukan ketepatan, dimensi dan jenis garisan dalam penghasilan lukisan rajah satah mudah dan lukisan bongkah menggunakan perisian LTK.</t>
  </si>
  <si>
    <t>Menghasilkan lukisan yang tepat dengan skala yang ditentukan, kreatif serta dicetak menggunakan perisian LTK.</t>
  </si>
  <si>
    <t>13.1 Pengenalan Lukisan Bangunan.
13.2 Aplikasi LukisanBangunan bagi rumah kediaman setingkat</t>
  </si>
  <si>
    <t>Mengenal pasti elemen Lukisan Bangunan dan simbol piawai senibina dalam Lukisan Bangunan.</t>
  </si>
  <si>
    <t>Mengenal pasti elemen Lukisan Bangunan dan jenis bumbung.</t>
  </si>
  <si>
    <t>Menghasilkan lukisan pelan lantai bagi rumah kediaman setingkat.</t>
  </si>
  <si>
    <t>Menghasilkan lukisan pandangan berdasarkan lukisan pelan lantai rumah kediaman setingkat.</t>
  </si>
  <si>
    <t>Menjustifikasikan pemilihan simbol piawai bagi tingkap dan pintu dalam penghasilan lukisan pelan lantai rumah kediaman setingkat.</t>
  </si>
  <si>
    <t>Menghasilkan Lukisan Bangunan yang lengkap secara kemas dan kreatif.</t>
  </si>
  <si>
    <t>14.1 Pengenalan Lukisan Perpaipan
14.2 Aplikasi Lukisan Perpaipan</t>
  </si>
  <si>
    <t>Menerangkan sistem bekalan perpaipan domestik.</t>
  </si>
  <si>
    <t>Mengenal pasti jenis Lukisan Perpaipan.</t>
  </si>
  <si>
    <t>Mengaplikasikan undang-undang kecil perpaipan yang perlu dipatuhi dalam menghasilkan Lukisan Perpaipan.</t>
  </si>
  <si>
    <t>Menganalisis aliran turun naik air berdasarkan Lukisan Isometri Perpaipan.</t>
  </si>
  <si>
    <t>Menentukan simbol komponen paip berdasarkan analisis aliran turun naik air.</t>
  </si>
  <si>
    <t>Menghasilkan Lukisan Ortografik Perpaipan berdasarkan Lukisan Isometri Perpaipan bagi rumah kediaman setingkat menggunakan simbol piawai yang betul.</t>
  </si>
  <si>
    <t>15.1 Pengenalan Lukisan Elektrik
15.2 Aplikasi Lukisan Elektrik</t>
  </si>
  <si>
    <t>Mengenal pasti jenis Lukisan Elektrik.</t>
  </si>
  <si>
    <t>Mengenal pasti simbol piawai elektrik alat tambah dan alat lengkap.</t>
  </si>
  <si>
    <t>Menyusun atur simbol bagi alat tambah dan alat lengkap bagi sesuatu ruang dalam rumah kediaman mengikut peraturan.</t>
  </si>
  <si>
    <t>Menganalisis susun atur alat tambah dan alat lengkap pada rumah kediaman setingkat.</t>
  </si>
  <si>
    <t>Menentukan simbol susun atur alat tambah dan alat lengkap pada rumah kediaman mengikut peraturan.</t>
  </si>
  <si>
    <t>Menghasilkan Lukisan Elektrik dengan menggunakan simbol piawai elektrik mengikut kedudukan dan perkadaran yang sesuai pada pelan bentangan domestik bagi rumah kediaman setingkat.</t>
  </si>
  <si>
    <t>16.1 Pengenalan Reka Bentuk Dalaman Kediaman
16.2 Jenis ruang asas yang terdapat dalam rumah kediaman.
16.3 Reka bentuk ruang dalaman bagi rumah kediaman satu tingkat</t>
  </si>
  <si>
    <t>Menerangkan jenis, ciri dan fungsinya.ruang asas yang terdapat dalam rumah kediaman.</t>
  </si>
  <si>
    <t>Mengenal pasti simbol perabot dan alat kelengkapan ruang asas rumah kediaman.</t>
  </si>
  <si>
    <t>Menghasilkan Lukisan Pelan Lantai rumah kediaman.</t>
  </si>
  <si>
    <t>Menganalisis perabot dan alat kelengkapan yang terdapat dalam ruang rumah kediaman.</t>
  </si>
  <si>
    <t>Menentukan perabot dan alat kelengkapan yang terdapat dalam ruang rumah kediaman.</t>
  </si>
  <si>
    <t>Mereka bentuk satu ruang dalaman rumah kediaman dalam bentuk Lukisan Perspektif Satu Titik secara kreatif dan kemas.</t>
  </si>
  <si>
    <t>Murid mengingat perkara berkaitan pengetahuan atau kemahiran tetapi belum menguasainya.</t>
  </si>
  <si>
    <t>Murid memahami pengetahuan atau kemahiran dan mampu untuk menterjemah dan menjelaskannya.</t>
  </si>
  <si>
    <t xml:space="preserve">Murid menguasai dan menggunakan (mengaplikasi) pengetahuan atau kemahiran dalam sesuatu situasi yang dihadapi. </t>
  </si>
  <si>
    <t>Murid melaksanakan dan mengamalkan pengetahuan atau kemahiran (menganalisis) dalam sesuatu situasi yang dihadapi dengan yakin mengikut prosedur atau secara sistematik.</t>
  </si>
  <si>
    <t>Murid mampu menilai kemahiran dalam pelbagai situasi dengan berkesan mengikut prosedur yang sistematik dan sentiasa bersikap positif.</t>
  </si>
  <si>
    <t xml:space="preserve">Murid mampu menzahirkan idea secara kreatif dan inovatif, mempraktikkan kemahiran (mencipta) dalam pelbagai situasi kehid kehidupan serta boleh diteladani dalam masyarakat. </t>
  </si>
  <si>
    <t>TINGKATAN 5 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</si>
</sst>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\-00\-0000"/>
    <numFmt numFmtId="165" formatCode="[$-14409]d\ mmmm\,\ yyyy;@"/>
    <numFmt numFmtId="166" formatCode="[$-14409]d/m/yyyy;@"/>
  </numFmts>
  <fonts count="49">
    <font>
      <sz val="11"/>
      <color indexed="8"/>
      <name val="Calibri"/>
    </font>
    <font>
      <sz val="11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6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4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 Narrow"/>
      <family val="2"/>
    </font>
    <font>
      <b/>
      <u/>
      <sz val="11"/>
      <color indexed="9"/>
      <name val="Arial Narrow"/>
      <family val="2"/>
    </font>
    <font>
      <b/>
      <sz val="12"/>
      <color indexed="18"/>
      <name val="Arial Narrow"/>
      <family val="2"/>
    </font>
    <font>
      <b/>
      <sz val="11"/>
      <color indexed="10"/>
      <name val="Aharoni"/>
      <charset val="177"/>
    </font>
    <font>
      <b/>
      <sz val="14"/>
      <color indexed="1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b/>
      <sz val="11"/>
      <color theme="1" tint="0.499984740745262"/>
      <name val="Arial Narrow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</font>
    <font>
      <b/>
      <sz val="18"/>
      <color theme="9" tint="0.79998168889431442"/>
      <name val="Calibri"/>
      <family val="2"/>
    </font>
    <font>
      <sz val="11"/>
      <color theme="9" tint="0.7999816888943144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6"/>
      <color theme="1"/>
      <name val="Calibri"/>
      <family val="2"/>
    </font>
    <font>
      <b/>
      <sz val="16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 applyAlignment="1"/>
    <xf numFmtId="0" fontId="1" fillId="0" borderId="0" xfId="0" applyFont="1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13" fillId="7" borderId="0" xfId="0" applyFont="1" applyFill="1" applyBorder="1" applyAlignment="1">
      <alignment horizontal="left"/>
    </xf>
    <xf numFmtId="0" fontId="8" fillId="7" borderId="0" xfId="0" applyFont="1" applyFill="1" applyBorder="1" applyAlignment="1"/>
    <xf numFmtId="0" fontId="5" fillId="7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indent="1"/>
    </xf>
    <xf numFmtId="0" fontId="15" fillId="5" borderId="0" xfId="0" applyFont="1" applyFill="1" applyBorder="1" applyAlignment="1">
      <alignment horizontal="left" vertical="center" indent="1"/>
    </xf>
    <xf numFmtId="0" fontId="15" fillId="5" borderId="0" xfId="0" applyFont="1" applyFill="1" applyBorder="1" applyAlignment="1">
      <alignment horizontal="left" vertical="center" wrapText="1" indent="1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 wrapText="1" inden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 indent="1"/>
    </xf>
    <xf numFmtId="0" fontId="14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1"/>
    </xf>
    <xf numFmtId="0" fontId="16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Fill="1" applyAlignment="1"/>
    <xf numFmtId="0" fontId="1" fillId="4" borderId="0" xfId="0" applyFont="1" applyFill="1" applyAlignment="1"/>
    <xf numFmtId="0" fontId="1" fillId="0" borderId="0" xfId="0" applyFont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1" fillId="4" borderId="4" xfId="0" applyFont="1" applyFill="1" applyBorder="1" applyAlignment="1"/>
    <xf numFmtId="0" fontId="11" fillId="4" borderId="5" xfId="0" applyFont="1" applyFill="1" applyBorder="1" applyAlignment="1"/>
    <xf numFmtId="0" fontId="8" fillId="5" borderId="6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164" fontId="8" fillId="4" borderId="4" xfId="0" applyNumberFormat="1" applyFont="1" applyFill="1" applyBorder="1" applyAlignment="1">
      <alignment horizontal="left"/>
    </xf>
    <xf numFmtId="164" fontId="8" fillId="4" borderId="5" xfId="0" applyNumberFormat="1" applyFont="1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8" fillId="4" borderId="5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12" fillId="6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center" wrapText="1" indent="1"/>
      <protection hidden="1"/>
    </xf>
    <xf numFmtId="0" fontId="23" fillId="2" borderId="6" xfId="0" applyFont="1" applyFill="1" applyBorder="1" applyAlignment="1">
      <alignment vertical="center" textRotation="90" wrapText="1"/>
    </xf>
    <xf numFmtId="0" fontId="13" fillId="2" borderId="10" xfId="0" applyFont="1" applyFill="1" applyBorder="1" applyAlignment="1">
      <alignment vertical="center" textRotation="90" wrapText="1"/>
    </xf>
    <xf numFmtId="0" fontId="23" fillId="2" borderId="11" xfId="0" applyFont="1" applyFill="1" applyBorder="1" applyAlignment="1">
      <alignment vertical="center" textRotation="90" wrapText="1"/>
    </xf>
    <xf numFmtId="0" fontId="13" fillId="2" borderId="12" xfId="0" applyFont="1" applyFill="1" applyBorder="1" applyAlignment="1">
      <alignment vertical="center" textRotation="90" wrapText="1"/>
    </xf>
    <xf numFmtId="0" fontId="13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" fillId="4" borderId="0" xfId="0" applyFont="1" applyFill="1" applyBorder="1" applyAlignment="1"/>
    <xf numFmtId="0" fontId="1" fillId="9" borderId="0" xfId="0" applyFont="1" applyFill="1" applyAlignment="1"/>
    <xf numFmtId="0" fontId="1" fillId="9" borderId="0" xfId="0" applyFont="1" applyFill="1" applyAlignment="1" applyProtection="1"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6" fillId="4" borderId="0" xfId="0" applyFont="1" applyFill="1" applyAlignment="1"/>
    <xf numFmtId="0" fontId="24" fillId="0" borderId="0" xfId="0" applyFont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6" fillId="5" borderId="0" xfId="0" applyFont="1" applyFill="1" applyAlignment="1"/>
    <xf numFmtId="0" fontId="27" fillId="5" borderId="0" xfId="0" applyFont="1" applyFill="1" applyAlignment="1" applyProtection="1">
      <protection locked="0"/>
    </xf>
    <xf numFmtId="0" fontId="28" fillId="5" borderId="0" xfId="0" applyFont="1" applyFill="1" applyAlignment="1">
      <alignment horizontal="right" vertical="center"/>
    </xf>
    <xf numFmtId="0" fontId="22" fillId="5" borderId="0" xfId="0" applyFont="1" applyFill="1" applyBorder="1" applyAlignment="1" applyProtection="1">
      <alignment vertical="center"/>
      <protection locked="0"/>
    </xf>
    <xf numFmtId="0" fontId="27" fillId="5" borderId="0" xfId="0" applyFont="1" applyFill="1" applyAlignment="1"/>
    <xf numFmtId="0" fontId="24" fillId="2" borderId="0" xfId="0" applyFont="1" applyFill="1" applyAlignment="1"/>
    <xf numFmtId="0" fontId="24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7" fillId="10" borderId="14" xfId="0" applyFont="1" applyFill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164" fontId="24" fillId="0" borderId="1" xfId="0" applyNumberFormat="1" applyFont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>
      <alignment vertical="center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0" xfId="0" applyFont="1" applyFill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4" borderId="7" xfId="0" applyFont="1" applyFill="1" applyBorder="1" applyAlignment="1"/>
    <xf numFmtId="0" fontId="24" fillId="4" borderId="13" xfId="0" applyFont="1" applyFill="1" applyBorder="1" applyAlignment="1"/>
    <xf numFmtId="0" fontId="24" fillId="4" borderId="13" xfId="0" applyFont="1" applyFill="1" applyBorder="1" applyAlignment="1">
      <alignment horizontal="center"/>
    </xf>
    <xf numFmtId="0" fontId="24" fillId="4" borderId="6" xfId="0" applyFont="1" applyFill="1" applyBorder="1" applyAlignment="1"/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Border="1" applyAlignment="1" applyProtection="1">
      <alignment horizontal="center"/>
      <protection locked="0"/>
    </xf>
    <xf numFmtId="0" fontId="24" fillId="0" borderId="6" xfId="0" applyFont="1" applyBorder="1" applyAlignment="1"/>
    <xf numFmtId="0" fontId="25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protection locked="0"/>
    </xf>
    <xf numFmtId="0" fontId="24" fillId="4" borderId="11" xfId="0" applyFont="1" applyFill="1" applyBorder="1" applyAlignment="1"/>
    <xf numFmtId="0" fontId="24" fillId="4" borderId="2" xfId="0" applyFont="1" applyFill="1" applyBorder="1" applyAlignment="1"/>
    <xf numFmtId="0" fontId="24" fillId="4" borderId="2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0" borderId="0" xfId="0" applyFont="1" applyBorder="1" applyAlignment="1"/>
    <xf numFmtId="0" fontId="24" fillId="4" borderId="10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7" fillId="2" borderId="0" xfId="0" applyFont="1" applyFill="1" applyAlignment="1" applyProtection="1">
      <alignment vertical="center"/>
      <protection locked="0"/>
    </xf>
    <xf numFmtId="0" fontId="29" fillId="2" borderId="0" xfId="0" applyFont="1" applyFill="1" applyAlignment="1" applyProtection="1">
      <alignment vertical="center"/>
      <protection locked="0"/>
    </xf>
    <xf numFmtId="11" fontId="24" fillId="0" borderId="1" xfId="0" applyNumberFormat="1" applyFont="1" applyBorder="1" applyAlignment="1" applyProtection="1">
      <alignment vertical="center"/>
      <protection locked="0"/>
    </xf>
    <xf numFmtId="166" fontId="22" fillId="5" borderId="0" xfId="0" applyNumberFormat="1" applyFont="1" applyFill="1" applyBorder="1" applyAlignment="1" applyProtection="1">
      <alignment horizontal="left" vertical="center"/>
      <protection locked="0"/>
    </xf>
    <xf numFmtId="165" fontId="8" fillId="4" borderId="4" xfId="0" applyNumberFormat="1" applyFont="1" applyFill="1" applyBorder="1" applyAlignment="1">
      <alignment horizontal="left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0" xfId="0" applyFont="1" applyAlignment="1"/>
    <xf numFmtId="0" fontId="33" fillId="0" borderId="0" xfId="0" applyFont="1" applyAlignment="1"/>
    <xf numFmtId="0" fontId="0" fillId="12" borderId="0" xfId="0" applyFill="1" applyAlignment="1"/>
    <xf numFmtId="0" fontId="34" fillId="13" borderId="0" xfId="0" applyFont="1" applyFill="1" applyAlignment="1"/>
    <xf numFmtId="0" fontId="31" fillId="13" borderId="0" xfId="0" applyFont="1" applyFill="1" applyAlignment="1"/>
    <xf numFmtId="0" fontId="36" fillId="14" borderId="0" xfId="0" applyFont="1" applyFill="1" applyAlignment="1"/>
    <xf numFmtId="0" fontId="35" fillId="14" borderId="0" xfId="0" applyFont="1" applyFill="1" applyAlignment="1">
      <alignment vertical="center"/>
    </xf>
    <xf numFmtId="0" fontId="0" fillId="0" borderId="0" xfId="0" applyFill="1" applyBorder="1" applyAlignment="1"/>
    <xf numFmtId="0" fontId="0" fillId="0" borderId="0" xfId="0" applyBorder="1" applyAlignment="1"/>
    <xf numFmtId="0" fontId="33" fillId="12" borderId="0" xfId="0" applyFont="1" applyFill="1" applyAlignment="1"/>
    <xf numFmtId="0" fontId="0" fillId="12" borderId="0" xfId="0" applyFill="1" applyBorder="1" applyAlignment="1"/>
    <xf numFmtId="0" fontId="33" fillId="12" borderId="0" xfId="0" applyFont="1" applyFill="1" applyAlignment="1">
      <alignment horizontal="center"/>
    </xf>
    <xf numFmtId="0" fontId="33" fillId="12" borderId="0" xfId="0" applyFont="1" applyFill="1" applyBorder="1" applyAlignment="1"/>
    <xf numFmtId="0" fontId="24" fillId="4" borderId="0" xfId="0" applyFont="1" applyFill="1" applyBorder="1" applyAlignment="1" applyProtection="1"/>
    <xf numFmtId="0" fontId="24" fillId="0" borderId="0" xfId="0" applyFont="1" applyAlignment="1" applyProtection="1">
      <alignment vertical="center"/>
      <protection locked="0"/>
    </xf>
    <xf numFmtId="0" fontId="3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7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24" fillId="0" borderId="14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4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 applyAlignment="1"/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left" wrapText="1"/>
    </xf>
    <xf numFmtId="0" fontId="14" fillId="0" borderId="25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vertical="top" wrapText="1"/>
    </xf>
    <xf numFmtId="0" fontId="14" fillId="0" borderId="23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wrapText="1"/>
    </xf>
    <xf numFmtId="0" fontId="7" fillId="10" borderId="23" xfId="0" applyFont="1" applyFill="1" applyBorder="1" applyAlignment="1">
      <alignment horizontal="center" vertical="center" wrapText="1"/>
    </xf>
    <xf numFmtId="0" fontId="27" fillId="15" borderId="23" xfId="0" applyFont="1" applyFill="1" applyBorder="1" applyAlignment="1">
      <alignment vertical="center"/>
    </xf>
    <xf numFmtId="0" fontId="7" fillId="5" borderId="0" xfId="0" applyFont="1" applyFill="1" applyBorder="1" applyAlignment="1" applyProtection="1">
      <alignment vertical="center"/>
      <protection locked="0"/>
    </xf>
    <xf numFmtId="0" fontId="16" fillId="8" borderId="3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indent="1"/>
    </xf>
    <xf numFmtId="0" fontId="45" fillId="13" borderId="0" xfId="0" applyFont="1" applyFill="1" applyAlignment="1">
      <alignment horizontal="left"/>
    </xf>
    <xf numFmtId="0" fontId="27" fillId="15" borderId="26" xfId="0" applyFont="1" applyFill="1" applyBorder="1" applyAlignment="1">
      <alignment horizontal="center" vertical="center"/>
    </xf>
    <xf numFmtId="0" fontId="27" fillId="15" borderId="27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/>
    </xf>
    <xf numFmtId="0" fontId="27" fillId="15" borderId="28" xfId="0" applyFont="1" applyFill="1" applyBorder="1" applyAlignment="1">
      <alignment horizontal="center" vertical="center"/>
    </xf>
    <xf numFmtId="0" fontId="27" fillId="15" borderId="29" xfId="0" applyFont="1" applyFill="1" applyBorder="1" applyAlignment="1">
      <alignment horizontal="center" vertical="center"/>
    </xf>
    <xf numFmtId="0" fontId="27" fillId="15" borderId="30" xfId="0" applyFont="1" applyFill="1" applyBorder="1" applyAlignment="1">
      <alignment horizontal="center" vertical="center"/>
    </xf>
    <xf numFmtId="0" fontId="46" fillId="13" borderId="0" xfId="0" applyFont="1" applyFill="1" applyAlignment="1">
      <alignment horizontal="right" vertical="center"/>
    </xf>
    <xf numFmtId="0" fontId="43" fillId="0" borderId="0" xfId="0" applyFont="1" applyAlignment="1"/>
    <xf numFmtId="0" fontId="43" fillId="0" borderId="0" xfId="0" applyFont="1" applyAlignment="1">
      <alignment horizontal="justify" vertical="justify" wrapText="1"/>
    </xf>
    <xf numFmtId="0" fontId="32" fillId="0" borderId="0" xfId="0" applyFont="1" applyAlignment="1">
      <alignment horizontal="justify" vertical="justify" wrapText="1"/>
    </xf>
    <xf numFmtId="0" fontId="24" fillId="4" borderId="0" xfId="0" applyFont="1" applyFill="1" applyBorder="1" applyAlignment="1" applyProtection="1">
      <alignment horizontal="center"/>
      <protection locked="0"/>
    </xf>
    <xf numFmtId="0" fontId="27" fillId="11" borderId="1" xfId="0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27" fillId="15" borderId="28" xfId="0" applyFont="1" applyFill="1" applyBorder="1" applyAlignment="1">
      <alignment horizontal="center" vertical="center"/>
    </xf>
    <xf numFmtId="0" fontId="27" fillId="15" borderId="30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165" fontId="19" fillId="5" borderId="0" xfId="0" applyNumberFormat="1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8" fillId="5" borderId="7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 indent="1"/>
    </xf>
    <xf numFmtId="0" fontId="22" fillId="2" borderId="5" xfId="0" applyFont="1" applyFill="1" applyBorder="1" applyAlignment="1">
      <alignment horizontal="left" vertical="center" wrapText="1" indent="1"/>
    </xf>
    <xf numFmtId="0" fontId="12" fillId="6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0530186511832E-2"/>
          <c:y val="0.10416709052364309"/>
          <c:w val="0.90299979159741461"/>
          <c:h val="0.72083626642361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PELAPORAN'!$K$8:$P$8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8-46FA-B628-5E7EB5F9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11776"/>
        <c:axId val="70975872"/>
      </c:barChart>
      <c:catAx>
        <c:axId val="7241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09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97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241177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95161332213709E-2"/>
          <c:y val="0.10504223231156512"/>
          <c:w val="0.90248383214870165"/>
          <c:h val="0.71848886901110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7F4-BB74-5A708FD06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40896"/>
        <c:axId val="81042432"/>
      </c:barChart>
      <c:catAx>
        <c:axId val="8104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10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04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104089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95161332213709E-2"/>
          <c:y val="0.10504223231156512"/>
          <c:w val="0.90248383214870165"/>
          <c:h val="0.71848886901110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PELAPORAN'!$C$8:$H$8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8-4BF5-921E-65ADF998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79040"/>
        <c:axId val="71080576"/>
      </c:barChart>
      <c:catAx>
        <c:axId val="71079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10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08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107904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181196414245E-2"/>
          <c:y val="0.1057280821375039"/>
          <c:w val="0.90301579818636257"/>
          <c:h val="0.71472183524952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PELAPORAN'!$K$43:$P$43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5-49CD-9712-47271D4E0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10720"/>
        <c:axId val="78112256"/>
      </c:barChart>
      <c:catAx>
        <c:axId val="78110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1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11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11072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3635617532406E-2"/>
          <c:y val="0.10507632014312553"/>
          <c:w val="0.90175378763999869"/>
          <c:h val="0.7187220297789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PELAPORAN'!$C$43:$H$43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PELAPORAN'!$C$42:$H$42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 TP 4</c:v>
                      </c:pt>
                      <c:pt idx="4">
                        <c:v> TP 5</c:v>
                      </c:pt>
                      <c:pt idx="5">
                        <c:v> TP 6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83D-47AF-8135-FEFDDEAAF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48352"/>
        <c:axId val="78149888"/>
      </c:barChart>
      <c:catAx>
        <c:axId val="781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1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149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14835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181196414245E-2"/>
          <c:y val="0.1057280821375039"/>
          <c:w val="0.90301579818636257"/>
          <c:h val="0.71472183524952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PELAPORAN'!$K$78:$P$78</c:f>
            </c:numRef>
          </c:val>
          <c:extLst>
            <c:ext xmlns:c16="http://schemas.microsoft.com/office/drawing/2014/chart" uri="{C3380CC4-5D6E-409C-BE32-E72D297353CC}">
              <c16:uniqueId val="{00000000-D98B-42AD-8BDC-26419217B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69984"/>
        <c:axId val="78171520"/>
      </c:barChart>
      <c:catAx>
        <c:axId val="7816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17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17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16998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3635617532406E-2"/>
          <c:y val="0.10507632014312553"/>
          <c:w val="0.90175378763999869"/>
          <c:h val="0.7187220297789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PELAPORAN'!$C$78:$H$78</c:f>
            </c:numRef>
          </c:val>
          <c:extLst>
            <c:ext xmlns:c16="http://schemas.microsoft.com/office/drawing/2014/chart" uri="{C3380CC4-5D6E-409C-BE32-E72D297353CC}">
              <c16:uniqueId val="{00000000-5F85-486B-A0E6-FA18DE04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63648"/>
        <c:axId val="78365440"/>
      </c:barChart>
      <c:catAx>
        <c:axId val="78363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36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6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36364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0530186511832E-2"/>
          <c:y val="0.10460251046025119"/>
          <c:w val="0.90299979159741461"/>
          <c:h val="0.71966527196652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PELAPORAN'!$K$26:$P$26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9-4D8E-AD54-499E5191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68384"/>
        <c:axId val="80782464"/>
      </c:barChart>
      <c:catAx>
        <c:axId val="8076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07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8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076838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96456782188182E-2"/>
          <c:y val="0.10489995832343778"/>
          <c:w val="0.90249991468619084"/>
          <c:h val="0.71751571493231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PELAPORAN'!$C$61:$H$61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PELAPORAN'!$C$42:$H$42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 TP 4</c:v>
                      </c:pt>
                      <c:pt idx="4">
                        <c:v> TP 5</c:v>
                      </c:pt>
                      <c:pt idx="5">
                        <c:v> TP 6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67F-4015-BA7E-4235842B8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39424"/>
        <c:axId val="80840960"/>
      </c:barChart>
      <c:catAx>
        <c:axId val="8083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084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4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083942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96456782188182E-2"/>
          <c:y val="0.10489995832343778"/>
          <c:w val="0.90249991468619084"/>
          <c:h val="0.71751571493231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PELAPORAN'!$K$61:$P$61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PELAPORAN'!$K$42:$P$42</c15:sqref>
                        </c15:formulaRef>
                      </c:ext>
                    </c:extLst>
                    <c:strCache>
                      <c:ptCount val="6"/>
                      <c:pt idx="0">
                        <c:v>TP 1</c:v>
                      </c:pt>
                      <c:pt idx="1">
                        <c:v>TP 2</c:v>
                      </c:pt>
                      <c:pt idx="2">
                        <c:v> TP 3</c:v>
                      </c:pt>
                      <c:pt idx="3">
                        <c:v> TP 4</c:v>
                      </c:pt>
                      <c:pt idx="4">
                        <c:v> TP 5</c:v>
                      </c:pt>
                      <c:pt idx="5">
                        <c:v> TP 6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C0C-4450-836E-197C52337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61056"/>
        <c:axId val="80862592"/>
      </c:barChart>
      <c:catAx>
        <c:axId val="8086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08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6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086105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trlProps/ctrlProp1.xml><?xml version="1.0" encoding="utf-8"?>
<formControlPr xmlns="http://schemas.microsoft.com/office/spreadsheetml/2009/9/main" objectType="Radio" firstButton="1" fmlaLink="$AI$11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Drop" dropStyle="combo" dx="16" fmlaLink="$I$6" fmlaRange="$J$7:$J$7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1</xdr:col>
      <xdr:colOff>1672166</xdr:colOff>
      <xdr:row>1</xdr:row>
      <xdr:rowOff>232585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2010833" cy="5183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5</xdr:row>
          <xdr:rowOff>19050</xdr:rowOff>
        </xdr:from>
        <xdr:to>
          <xdr:col>9</xdr:col>
          <xdr:colOff>790575</xdr:colOff>
          <xdr:row>5</xdr:row>
          <xdr:rowOff>228600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5</xdr:row>
          <xdr:rowOff>238125</xdr:rowOff>
        </xdr:from>
        <xdr:to>
          <xdr:col>9</xdr:col>
          <xdr:colOff>771525</xdr:colOff>
          <xdr:row>6</xdr:row>
          <xdr:rowOff>219075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11907</xdr:rowOff>
    </xdr:from>
    <xdr:to>
      <xdr:col>4</xdr:col>
      <xdr:colOff>70069</xdr:colOff>
      <xdr:row>2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3" y="11907"/>
          <a:ext cx="2725165" cy="702468"/>
        </a:xfrm>
        <a:prstGeom prst="rect">
          <a:avLst/>
        </a:prstGeom>
      </xdr:spPr>
    </xdr:pic>
    <xdr:clientData/>
  </xdr:twoCellAnchor>
  <xdr:twoCellAnchor>
    <xdr:from>
      <xdr:col>5</xdr:col>
      <xdr:colOff>4476750</xdr:colOff>
      <xdr:row>0</xdr:row>
      <xdr:rowOff>83344</xdr:rowOff>
    </xdr:from>
    <xdr:to>
      <xdr:col>5</xdr:col>
      <xdr:colOff>5667375</xdr:colOff>
      <xdr:row>3</xdr:row>
      <xdr:rowOff>226218</xdr:rowOff>
    </xdr:to>
    <xdr:sp macro="" textlink="">
      <xdr:nvSpPr>
        <xdr:cNvPr id="2" name="Rectangle 1"/>
        <xdr:cNvSpPr/>
      </xdr:nvSpPr>
      <xdr:spPr bwMode="auto">
        <a:xfrm>
          <a:off x="8096250" y="83344"/>
          <a:ext cx="1190625" cy="928687"/>
        </a:xfrm>
        <a:prstGeom prst="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MY" sz="1200">
              <a:solidFill>
                <a:schemeClr val="bg1">
                  <a:lumMod val="50000"/>
                </a:schemeClr>
              </a:solidFill>
              <a:latin typeface="Arial Black" panose="020B0A04020102020204" pitchFamily="34" charset="0"/>
            </a:rPr>
            <a:t>LOGO SEKOLAH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3429000</xdr:colOff>
          <xdr:row>7</xdr:row>
          <xdr:rowOff>66675</xdr:rowOff>
        </xdr:from>
        <xdr:to>
          <xdr:col>6</xdr:col>
          <xdr:colOff>57150</xdr:colOff>
          <xdr:row>8</xdr:row>
          <xdr:rowOff>133350</xdr:rowOff>
        </xdr:to>
        <xdr:sp macro="" textlink="">
          <xdr:nvSpPr>
            <xdr:cNvPr id="2052" name="Drop Down 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bevel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5362575</xdr:colOff>
      <xdr:row>0</xdr:row>
      <xdr:rowOff>66676</xdr:rowOff>
    </xdr:from>
    <xdr:to>
      <xdr:col>1</xdr:col>
      <xdr:colOff>6915150</xdr:colOff>
      <xdr:row>0</xdr:row>
      <xdr:rowOff>466884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225" y="66676"/>
          <a:ext cx="1552575" cy="4002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257175</xdr:rowOff>
    </xdr:from>
    <xdr:to>
      <xdr:col>16</xdr:col>
      <xdr:colOff>0</xdr:colOff>
      <xdr:row>19</xdr:row>
      <xdr:rowOff>190500</xdr:rowOff>
    </xdr:to>
    <xdr:graphicFrame macro="">
      <xdr:nvGraphicFramePr>
        <xdr:cNvPr id="413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8</xdr:row>
      <xdr:rowOff>219075</xdr:rowOff>
    </xdr:from>
    <xdr:to>
      <xdr:col>8</xdr:col>
      <xdr:colOff>9525</xdr:colOff>
      <xdr:row>19</xdr:row>
      <xdr:rowOff>171450</xdr:rowOff>
    </xdr:to>
    <xdr:graphicFrame macro="">
      <xdr:nvGraphicFramePr>
        <xdr:cNvPr id="41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43</xdr:row>
      <xdr:rowOff>209550</xdr:rowOff>
    </xdr:from>
    <xdr:to>
      <xdr:col>16</xdr:col>
      <xdr:colOff>0</xdr:colOff>
      <xdr:row>54</xdr:row>
      <xdr:rowOff>152400</xdr:rowOff>
    </xdr:to>
    <xdr:graphicFrame macro="">
      <xdr:nvGraphicFramePr>
        <xdr:cNvPr id="4147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43</xdr:row>
      <xdr:rowOff>180975</xdr:rowOff>
    </xdr:from>
    <xdr:to>
      <xdr:col>8</xdr:col>
      <xdr:colOff>9525</xdr:colOff>
      <xdr:row>54</xdr:row>
      <xdr:rowOff>142875</xdr:rowOff>
    </xdr:to>
    <xdr:graphicFrame macro="">
      <xdr:nvGraphicFramePr>
        <xdr:cNvPr id="4148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78</xdr:row>
      <xdr:rowOff>209550</xdr:rowOff>
    </xdr:from>
    <xdr:to>
      <xdr:col>16</xdr:col>
      <xdr:colOff>0</xdr:colOff>
      <xdr:row>89</xdr:row>
      <xdr:rowOff>152400</xdr:rowOff>
    </xdr:to>
    <xdr:graphicFrame macro="">
      <xdr:nvGraphicFramePr>
        <xdr:cNvPr id="4149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78</xdr:row>
      <xdr:rowOff>180975</xdr:rowOff>
    </xdr:from>
    <xdr:to>
      <xdr:col>8</xdr:col>
      <xdr:colOff>9525</xdr:colOff>
      <xdr:row>89</xdr:row>
      <xdr:rowOff>142875</xdr:rowOff>
    </xdr:to>
    <xdr:graphicFrame macro="">
      <xdr:nvGraphicFramePr>
        <xdr:cNvPr id="4151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26</xdr:row>
      <xdr:rowOff>190500</xdr:rowOff>
    </xdr:from>
    <xdr:to>
      <xdr:col>16</xdr:col>
      <xdr:colOff>0</xdr:colOff>
      <xdr:row>37</xdr:row>
      <xdr:rowOff>161925</xdr:rowOff>
    </xdr:to>
    <xdr:graphicFrame macro="">
      <xdr:nvGraphicFramePr>
        <xdr:cNvPr id="4158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7</xdr:col>
      <xdr:colOff>619125</xdr:colOff>
      <xdr:row>72</xdr:row>
      <xdr:rowOff>171450</xdr:rowOff>
    </xdr:to>
    <xdr:graphicFrame macro="">
      <xdr:nvGraphicFramePr>
        <xdr:cNvPr id="416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15</xdr:col>
      <xdr:colOff>619125</xdr:colOff>
      <xdr:row>72</xdr:row>
      <xdr:rowOff>171450</xdr:rowOff>
    </xdr:to>
    <xdr:graphicFrame macro="">
      <xdr:nvGraphicFramePr>
        <xdr:cNvPr id="4161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614363</xdr:colOff>
      <xdr:row>37</xdr:row>
      <xdr:rowOff>176213</xdr:rowOff>
    </xdr:to>
    <xdr:graphicFrame macro="">
      <xdr:nvGraphicFramePr>
        <xdr:cNvPr id="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74839</xdr:colOff>
      <xdr:row>0</xdr:row>
      <xdr:rowOff>144575</xdr:rowOff>
    </xdr:from>
    <xdr:to>
      <xdr:col>3</xdr:col>
      <xdr:colOff>3953</xdr:colOff>
      <xdr:row>3</xdr:row>
      <xdr:rowOff>119061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" y="144575"/>
          <a:ext cx="2274645" cy="581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1"/>
  <sheetViews>
    <sheetView showGridLines="0" workbookViewId="0">
      <pane ySplit="2" topLeftCell="A30" activePane="bottomLeft" state="frozen"/>
      <selection pane="bottomLeft" activeCell="M13" sqref="M13"/>
    </sheetView>
  </sheetViews>
  <sheetFormatPr defaultColWidth="30" defaultRowHeight="15"/>
  <cols>
    <col min="1" max="1" width="3.85546875" customWidth="1"/>
    <col min="2" max="10" width="9.140625" customWidth="1"/>
    <col min="11" max="11" width="18.140625" customWidth="1"/>
  </cols>
  <sheetData>
    <row r="1" spans="1:12" ht="24" customHeight="1">
      <c r="A1" s="150" t="s">
        <v>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21">
      <c r="A2" s="147" t="s">
        <v>44</v>
      </c>
      <c r="B2" s="148"/>
      <c r="C2" s="148"/>
      <c r="D2" s="148"/>
      <c r="E2" s="148"/>
      <c r="F2" s="148"/>
      <c r="G2" s="148"/>
      <c r="H2" s="148"/>
      <c r="I2" s="188"/>
      <c r="J2" s="148"/>
      <c r="K2" s="195" t="s">
        <v>100</v>
      </c>
    </row>
    <row r="4" spans="1:12">
      <c r="A4" s="145" t="s">
        <v>45</v>
      </c>
    </row>
    <row r="5" spans="1:12">
      <c r="A5" s="198" t="s">
        <v>77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2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2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2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2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2">
      <c r="B10" s="151"/>
      <c r="C10" s="151"/>
      <c r="D10" s="152"/>
      <c r="E10" s="152"/>
      <c r="F10" s="152"/>
      <c r="G10" s="152"/>
      <c r="H10" s="152"/>
      <c r="I10" s="152"/>
      <c r="J10" s="152"/>
      <c r="K10" s="152"/>
    </row>
    <row r="11" spans="1:12">
      <c r="A11" s="155" t="s">
        <v>53</v>
      </c>
      <c r="B11" s="156" t="s">
        <v>46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2"/>
    </row>
    <row r="12" spans="1:12">
      <c r="B12" s="144" t="s">
        <v>47</v>
      </c>
    </row>
    <row r="13" spans="1:12">
      <c r="B13" s="144" t="s">
        <v>48</v>
      </c>
    </row>
    <row r="14" spans="1:12">
      <c r="B14" s="144" t="s">
        <v>49</v>
      </c>
    </row>
    <row r="15" spans="1:12">
      <c r="B15" s="144" t="s">
        <v>50</v>
      </c>
    </row>
    <row r="16" spans="1:12">
      <c r="B16" s="144" t="s">
        <v>51</v>
      </c>
    </row>
    <row r="17" spans="1:13">
      <c r="B17" s="144" t="s">
        <v>52</v>
      </c>
    </row>
    <row r="19" spans="1:13">
      <c r="A19" s="155" t="s">
        <v>54</v>
      </c>
      <c r="B19" s="153" t="s">
        <v>55</v>
      </c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3">
      <c r="B20" s="144" t="s">
        <v>78</v>
      </c>
    </row>
    <row r="21" spans="1:13">
      <c r="B21" s="144" t="s">
        <v>56</v>
      </c>
    </row>
    <row r="22" spans="1:13">
      <c r="B22" s="144" t="s">
        <v>57</v>
      </c>
    </row>
    <row r="23" spans="1:13">
      <c r="B23" s="144" t="s">
        <v>60</v>
      </c>
    </row>
    <row r="24" spans="1:13">
      <c r="B24" s="144" t="s">
        <v>66</v>
      </c>
    </row>
    <row r="25" spans="1:13">
      <c r="B25" s="144" t="s">
        <v>62</v>
      </c>
    </row>
    <row r="26" spans="1:13">
      <c r="B26" s="144" t="s">
        <v>63</v>
      </c>
    </row>
    <row r="28" spans="1:13">
      <c r="A28" s="155" t="s">
        <v>64</v>
      </c>
      <c r="B28" s="153" t="s">
        <v>24</v>
      </c>
      <c r="C28" s="146"/>
      <c r="D28" s="146"/>
      <c r="E28" s="146"/>
      <c r="F28" s="146"/>
      <c r="G28" s="146"/>
      <c r="H28" s="146"/>
      <c r="I28" s="146"/>
      <c r="J28" s="146"/>
      <c r="K28" s="146"/>
    </row>
    <row r="29" spans="1:13" ht="15" customHeight="1">
      <c r="B29" s="198" t="s">
        <v>79</v>
      </c>
      <c r="C29" s="198"/>
      <c r="D29" s="198"/>
      <c r="E29" s="198"/>
      <c r="F29" s="198"/>
      <c r="G29" s="198"/>
      <c r="H29" s="198"/>
      <c r="I29" s="198"/>
      <c r="J29" s="198"/>
      <c r="K29" s="198"/>
      <c r="M29" s="144"/>
    </row>
    <row r="30" spans="1:13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M30" s="144"/>
    </row>
    <row r="31" spans="1:13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M31" s="144"/>
    </row>
    <row r="32" spans="1:13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M32" s="144"/>
    </row>
    <row r="33" spans="1:11">
      <c r="B33" s="198"/>
      <c r="C33" s="198"/>
      <c r="D33" s="198"/>
      <c r="E33" s="198"/>
      <c r="F33" s="198"/>
      <c r="G33" s="198"/>
      <c r="H33" s="198"/>
      <c r="I33" s="198"/>
      <c r="J33" s="198"/>
      <c r="K33" s="198"/>
    </row>
    <row r="34" spans="1:11">
      <c r="B34" s="198"/>
      <c r="C34" s="198"/>
      <c r="D34" s="198"/>
      <c r="E34" s="198"/>
      <c r="F34" s="198"/>
      <c r="G34" s="198"/>
      <c r="H34" s="198"/>
      <c r="I34" s="198"/>
      <c r="J34" s="198"/>
      <c r="K34" s="198"/>
    </row>
    <row r="36" spans="1:11">
      <c r="A36" s="155" t="s">
        <v>65</v>
      </c>
      <c r="B36" s="153" t="s">
        <v>83</v>
      </c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1" ht="15" customHeight="1">
      <c r="A37" s="169">
        <v>1</v>
      </c>
      <c r="B37" s="197" t="s">
        <v>75</v>
      </c>
      <c r="C37" s="197"/>
      <c r="D37" s="197"/>
      <c r="E37" s="197"/>
      <c r="F37" s="197"/>
      <c r="G37" s="197"/>
      <c r="H37" s="197"/>
      <c r="I37" s="197"/>
      <c r="J37" s="197"/>
      <c r="K37" s="197"/>
    </row>
    <row r="38" spans="1:11">
      <c r="A38" s="169"/>
      <c r="B38" s="197"/>
      <c r="C38" s="197"/>
      <c r="D38" s="197"/>
      <c r="E38" s="197"/>
      <c r="F38" s="197"/>
      <c r="G38" s="197"/>
      <c r="H38" s="197"/>
      <c r="I38" s="197"/>
      <c r="J38" s="197"/>
      <c r="K38" s="197"/>
    </row>
    <row r="39" spans="1:11" ht="13.5" customHeight="1">
      <c r="A39" s="169"/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>
      <c r="A40" s="169"/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>
      <c r="A41" s="169">
        <v>2</v>
      </c>
      <c r="B41" s="197" t="s">
        <v>84</v>
      </c>
      <c r="C41" s="197"/>
      <c r="D41" s="197"/>
      <c r="E41" s="197"/>
      <c r="F41" s="197"/>
      <c r="G41" s="197"/>
      <c r="H41" s="197"/>
      <c r="I41" s="197"/>
      <c r="J41" s="197"/>
      <c r="K41" s="197"/>
    </row>
    <row r="42" spans="1:11">
      <c r="A42" s="169"/>
      <c r="B42" s="197"/>
      <c r="C42" s="197"/>
      <c r="D42" s="197"/>
      <c r="E42" s="197"/>
      <c r="F42" s="197"/>
      <c r="G42" s="197"/>
      <c r="H42" s="197"/>
      <c r="I42" s="197"/>
      <c r="J42" s="197"/>
      <c r="K42" s="197"/>
    </row>
    <row r="43" spans="1:11" ht="15" customHeight="1">
      <c r="A43" s="169">
        <v>3</v>
      </c>
      <c r="B43" s="197" t="s">
        <v>76</v>
      </c>
      <c r="C43" s="197"/>
      <c r="D43" s="197"/>
      <c r="E43" s="197"/>
      <c r="F43" s="197"/>
      <c r="G43" s="197"/>
      <c r="H43" s="197"/>
      <c r="I43" s="197"/>
      <c r="J43" s="197"/>
      <c r="K43" s="197"/>
    </row>
    <row r="44" spans="1:11">
      <c r="A44" s="169"/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1">
      <c r="A45" s="169">
        <v>4</v>
      </c>
      <c r="B45" s="197" t="s">
        <v>101</v>
      </c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1">
      <c r="A46" s="169"/>
      <c r="B46" s="197"/>
      <c r="C46" s="197"/>
      <c r="D46" s="197"/>
      <c r="E46" s="197"/>
      <c r="F46" s="197"/>
      <c r="G46" s="197"/>
      <c r="H46" s="197"/>
      <c r="I46" s="197"/>
      <c r="J46" s="197"/>
      <c r="K46" s="197"/>
    </row>
    <row r="47" spans="1:11" ht="15" customHeight="1">
      <c r="A47" s="169">
        <v>5</v>
      </c>
      <c r="B47" s="197" t="s">
        <v>102</v>
      </c>
      <c r="C47" s="197"/>
      <c r="D47" s="197"/>
      <c r="E47" s="197"/>
      <c r="F47" s="197"/>
      <c r="G47" s="197"/>
      <c r="H47" s="197"/>
      <c r="I47" s="197"/>
      <c r="J47" s="197"/>
      <c r="K47" s="197"/>
    </row>
    <row r="48" spans="1:11">
      <c r="A48" s="169"/>
      <c r="B48" s="197"/>
      <c r="C48" s="197"/>
      <c r="D48" s="197"/>
      <c r="E48" s="197"/>
      <c r="F48" s="197"/>
      <c r="G48" s="197"/>
      <c r="H48" s="197"/>
      <c r="I48" s="197"/>
      <c r="J48" s="197"/>
      <c r="K48" s="197"/>
    </row>
    <row r="49" spans="1:11">
      <c r="A49">
        <v>6</v>
      </c>
      <c r="B49" s="197" t="s">
        <v>82</v>
      </c>
      <c r="C49" s="197"/>
      <c r="D49" s="197"/>
      <c r="E49" s="197"/>
      <c r="F49" s="197"/>
      <c r="G49" s="197"/>
      <c r="H49" s="197"/>
      <c r="I49" s="197"/>
      <c r="J49" s="197"/>
      <c r="K49" s="197"/>
    </row>
    <row r="50" spans="1:11">
      <c r="B50" s="197"/>
      <c r="C50" s="197"/>
      <c r="D50" s="197"/>
      <c r="E50" s="197"/>
      <c r="F50" s="197"/>
      <c r="G50" s="197"/>
      <c r="H50" s="197"/>
      <c r="I50" s="197"/>
      <c r="J50" s="197"/>
      <c r="K50" s="197"/>
    </row>
    <row r="51" spans="1:11">
      <c r="A51">
        <v>7</v>
      </c>
      <c r="B51" s="196" t="s">
        <v>103</v>
      </c>
      <c r="C51" s="196"/>
      <c r="D51" s="196"/>
      <c r="E51" s="196"/>
      <c r="F51" s="196"/>
      <c r="G51" s="196"/>
      <c r="H51" s="196"/>
      <c r="I51" s="196"/>
      <c r="J51" s="196"/>
      <c r="K51" s="196"/>
    </row>
  </sheetData>
  <mergeCells count="8">
    <mergeCell ref="B49:K50"/>
    <mergeCell ref="B43:K44"/>
    <mergeCell ref="B41:K42"/>
    <mergeCell ref="A5:K9"/>
    <mergeCell ref="B29:K34"/>
    <mergeCell ref="B37:K40"/>
    <mergeCell ref="B45:K46"/>
    <mergeCell ref="B47:K4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I135"/>
  <sheetViews>
    <sheetView showGridLines="0" tabSelected="1" zoomScale="90" zoomScaleNormal="90" zoomScaleSheetLayoutView="100" workbookViewId="0">
      <selection activeCell="D14" sqref="D14"/>
    </sheetView>
  </sheetViews>
  <sheetFormatPr defaultColWidth="9.140625" defaultRowHeight="15.75" zeroHeight="1"/>
  <cols>
    <col min="1" max="1" width="5" style="92" customWidth="1"/>
    <col min="2" max="2" width="35.85546875" style="92" customWidth="1"/>
    <col min="3" max="3" width="14.85546875" style="92" customWidth="1"/>
    <col min="4" max="4" width="9.140625" style="93" customWidth="1"/>
    <col min="5" max="5" width="16" style="92" customWidth="1"/>
    <col min="6" max="6" width="19.5703125" style="92" customWidth="1"/>
    <col min="7" max="7" width="14.5703125" style="92" customWidth="1"/>
    <col min="8" max="8" width="13.140625" style="92" customWidth="1"/>
    <col min="9" max="9" width="13" style="92" customWidth="1"/>
    <col min="10" max="10" width="12.42578125" style="92" customWidth="1"/>
    <col min="11" max="11" width="13.5703125" style="92" customWidth="1"/>
    <col min="12" max="12" width="12" style="92" hidden="1" customWidth="1"/>
    <col min="13" max="13" width="12.140625" style="92" hidden="1" customWidth="1"/>
    <col min="14" max="16" width="9.7109375" style="92" hidden="1" customWidth="1"/>
    <col min="17" max="19" width="15.7109375" style="92" hidden="1" customWidth="1"/>
    <col min="20" max="28" width="2" style="92" hidden="1" customWidth="1"/>
    <col min="29" max="29" width="5.42578125" style="92" hidden="1" customWidth="1"/>
    <col min="30" max="30" width="16.28515625" style="93" customWidth="1"/>
    <col min="31" max="31" width="5.42578125" style="92" customWidth="1"/>
    <col min="32" max="32" width="2" style="92" hidden="1" customWidth="1"/>
    <col min="33" max="33" width="2.42578125" style="92" hidden="1" customWidth="1"/>
    <col min="34" max="34" width="9.140625" style="92" hidden="1" customWidth="1"/>
    <col min="35" max="35" width="2" style="92" hidden="1" customWidth="1"/>
    <col min="36" max="37" width="0" style="92" hidden="1" customWidth="1"/>
    <col min="38" max="16384" width="9.140625" style="92"/>
  </cols>
  <sheetData>
    <row r="1" spans="1:35" s="90" customFormat="1" ht="25.5" customHeight="1">
      <c r="A1" s="94"/>
      <c r="B1" s="95"/>
      <c r="C1" s="96" t="s">
        <v>0</v>
      </c>
      <c r="D1" s="97" t="s">
        <v>80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5"/>
      <c r="U1" s="95"/>
      <c r="V1" s="94"/>
      <c r="W1" s="95"/>
      <c r="X1" s="95"/>
      <c r="Y1" s="95"/>
      <c r="Z1" s="95"/>
      <c r="AA1" s="95"/>
      <c r="AB1" s="95"/>
      <c r="AC1" s="95"/>
      <c r="AD1" s="112"/>
    </row>
    <row r="2" spans="1:35" s="90" customFormat="1" ht="25.5" customHeight="1">
      <c r="A2" s="94"/>
      <c r="B2" s="95"/>
      <c r="C2" s="96" t="s">
        <v>1</v>
      </c>
      <c r="D2" s="97" t="s">
        <v>40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5"/>
      <c r="U2" s="95"/>
      <c r="V2" s="94"/>
      <c r="W2" s="95"/>
      <c r="X2" s="95"/>
      <c r="Y2" s="95"/>
      <c r="Z2" s="95"/>
      <c r="AA2" s="95"/>
      <c r="AB2" s="95"/>
      <c r="AC2" s="95"/>
      <c r="AD2" s="112"/>
    </row>
    <row r="3" spans="1:35" s="90" customFormat="1" ht="25.5" customHeight="1">
      <c r="A3" s="94"/>
      <c r="B3" s="98"/>
      <c r="C3" s="96" t="s">
        <v>2</v>
      </c>
      <c r="D3" s="97" t="s">
        <v>59</v>
      </c>
      <c r="E3" s="185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98"/>
      <c r="V3" s="94"/>
      <c r="W3" s="98"/>
      <c r="X3" s="98"/>
      <c r="Y3" s="98"/>
      <c r="Z3" s="98"/>
      <c r="AA3" s="98"/>
      <c r="AB3" s="98"/>
      <c r="AC3" s="98"/>
      <c r="AD3" s="113"/>
    </row>
    <row r="4" spans="1:35" s="90" customFormat="1" ht="25.5" customHeight="1">
      <c r="A4" s="94"/>
      <c r="B4" s="95"/>
      <c r="C4" s="96" t="s">
        <v>58</v>
      </c>
      <c r="D4" s="141">
        <v>43252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 t="s">
        <v>3</v>
      </c>
      <c r="T4" s="95"/>
      <c r="U4" s="95"/>
      <c r="V4" s="94"/>
      <c r="W4" s="95"/>
      <c r="X4" s="95"/>
      <c r="Y4" s="95"/>
      <c r="Z4" s="95"/>
      <c r="AA4" s="95"/>
      <c r="AB4" s="95"/>
      <c r="AC4" s="95"/>
      <c r="AD4" s="112"/>
    </row>
    <row r="5" spans="1:35" ht="15.95" customHeight="1">
      <c r="A5" s="99"/>
      <c r="B5" s="99"/>
      <c r="C5" s="99"/>
      <c r="D5" s="100"/>
      <c r="E5" s="99"/>
      <c r="F5" s="99"/>
      <c r="G5" s="99"/>
      <c r="H5" s="99"/>
      <c r="I5" s="99"/>
      <c r="J5" s="99"/>
      <c r="K5" s="99" t="s">
        <v>68</v>
      </c>
      <c r="P5" s="99"/>
      <c r="S5" s="100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</row>
    <row r="6" spans="1:35" s="91" customFormat="1" ht="20.100000000000001" customHeight="1">
      <c r="A6" s="101" t="s">
        <v>4</v>
      </c>
      <c r="B6" s="99"/>
      <c r="C6" s="102" t="s">
        <v>5</v>
      </c>
      <c r="D6" s="139" t="s">
        <v>42</v>
      </c>
      <c r="E6" s="99"/>
      <c r="F6" s="99"/>
      <c r="G6" s="99"/>
      <c r="H6" s="103"/>
      <c r="I6" s="103"/>
      <c r="J6" s="103"/>
      <c r="K6" s="103" t="s">
        <v>69</v>
      </c>
      <c r="P6" s="103"/>
      <c r="S6" s="100"/>
      <c r="T6" s="103"/>
      <c r="U6" s="103"/>
      <c r="V6" s="103"/>
      <c r="W6" s="103"/>
      <c r="X6" s="103"/>
      <c r="Y6" s="103"/>
      <c r="Z6" s="104"/>
      <c r="AA6" s="104"/>
      <c r="AB6" s="104"/>
      <c r="AC6" s="104"/>
      <c r="AD6" s="105"/>
    </row>
    <row r="7" spans="1:35" s="91" customFormat="1" ht="20.100000000000001" customHeight="1">
      <c r="A7" s="187" t="s">
        <v>100</v>
      </c>
      <c r="B7" s="103"/>
      <c r="C7" s="102" t="s">
        <v>6</v>
      </c>
      <c r="D7" s="138" t="s">
        <v>159</v>
      </c>
      <c r="E7" s="99"/>
      <c r="F7" s="99"/>
      <c r="G7" s="99"/>
      <c r="H7" s="103"/>
      <c r="I7" s="103"/>
      <c r="J7" s="103"/>
      <c r="K7" s="103" t="s">
        <v>67</v>
      </c>
      <c r="P7" s="103"/>
      <c r="S7" s="100"/>
      <c r="T7" s="103"/>
      <c r="U7" s="103"/>
      <c r="V7" s="103"/>
      <c r="W7" s="103"/>
      <c r="X7" s="103"/>
      <c r="Y7" s="103"/>
      <c r="Z7" s="104"/>
      <c r="AA7" s="104"/>
      <c r="AB7" s="104"/>
      <c r="AC7" s="104"/>
      <c r="AD7" s="105"/>
    </row>
    <row r="8" spans="1:35" s="91" customFormat="1" ht="20.100000000000001" customHeight="1">
      <c r="A8" s="104"/>
      <c r="B8" s="103"/>
      <c r="C8" s="104"/>
      <c r="D8" s="103"/>
      <c r="E8" s="105"/>
      <c r="F8" s="106"/>
      <c r="G8" s="105"/>
      <c r="H8" s="106"/>
      <c r="I8" s="105"/>
      <c r="J8" s="106"/>
      <c r="K8" s="105"/>
      <c r="L8" s="106"/>
      <c r="M8" s="105"/>
      <c r="N8" s="106"/>
      <c r="O8" s="105"/>
      <c r="P8" s="106"/>
      <c r="Q8" s="105"/>
      <c r="R8" s="106"/>
      <c r="S8" s="105"/>
      <c r="T8" s="106"/>
      <c r="U8" s="105"/>
      <c r="V8" s="106"/>
      <c r="W8" s="105"/>
      <c r="X8" s="106"/>
      <c r="Y8" s="105"/>
      <c r="Z8" s="106"/>
      <c r="AA8" s="105"/>
      <c r="AB8" s="106"/>
      <c r="AC8" s="105"/>
      <c r="AD8" s="106"/>
    </row>
    <row r="9" spans="1:35" s="91" customFormat="1" ht="15.75" customHeight="1">
      <c r="A9" s="200" t="s">
        <v>7</v>
      </c>
      <c r="B9" s="200" t="s">
        <v>8</v>
      </c>
      <c r="C9" s="201" t="s">
        <v>9</v>
      </c>
      <c r="D9" s="202" t="s">
        <v>10</v>
      </c>
      <c r="E9" s="189" t="s">
        <v>93</v>
      </c>
      <c r="F9" s="190" t="s">
        <v>94</v>
      </c>
      <c r="G9" s="191" t="s">
        <v>95</v>
      </c>
      <c r="H9" s="191" t="s">
        <v>96</v>
      </c>
      <c r="I9" s="192" t="s">
        <v>97</v>
      </c>
      <c r="J9" s="193" t="s">
        <v>98</v>
      </c>
      <c r="K9" s="194" t="s">
        <v>99</v>
      </c>
      <c r="L9" s="206"/>
      <c r="M9" s="207"/>
      <c r="N9" s="184"/>
      <c r="O9" s="184"/>
      <c r="P9" s="184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204" t="s">
        <v>11</v>
      </c>
    </row>
    <row r="10" spans="1:35" ht="40.5" customHeight="1">
      <c r="A10" s="200"/>
      <c r="B10" s="200"/>
      <c r="C10" s="201"/>
      <c r="D10" s="203"/>
      <c r="E10" s="183" t="s">
        <v>86</v>
      </c>
      <c r="F10" s="183" t="s">
        <v>87</v>
      </c>
      <c r="G10" s="183" t="s">
        <v>88</v>
      </c>
      <c r="H10" s="183" t="s">
        <v>89</v>
      </c>
      <c r="I10" s="183" t="s">
        <v>90</v>
      </c>
      <c r="J10" s="183" t="s">
        <v>91</v>
      </c>
      <c r="K10" s="183" t="s">
        <v>92</v>
      </c>
      <c r="L10" s="107"/>
      <c r="M10" s="107"/>
      <c r="N10" s="107">
        <v>10</v>
      </c>
      <c r="O10" s="107">
        <v>11</v>
      </c>
      <c r="P10" s="107">
        <v>12</v>
      </c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14"/>
      <c r="AC10" s="114"/>
      <c r="AD10" s="205"/>
    </row>
    <row r="11" spans="1:35" s="91" customFormat="1">
      <c r="A11" s="108">
        <v>1</v>
      </c>
      <c r="B11" s="109"/>
      <c r="C11" s="110"/>
      <c r="D11" s="16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F11" s="115">
        <v>0</v>
      </c>
      <c r="AG11" s="115" t="s">
        <v>12</v>
      </c>
      <c r="AI11" s="158">
        <v>2</v>
      </c>
    </row>
    <row r="12" spans="1:35" s="91" customFormat="1">
      <c r="A12" s="108">
        <v>2</v>
      </c>
      <c r="B12" s="109"/>
      <c r="C12" s="11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F12" s="115">
        <v>1</v>
      </c>
      <c r="AG12" s="115" t="s">
        <v>13</v>
      </c>
    </row>
    <row r="13" spans="1:35" s="91" customFormat="1">
      <c r="A13" s="108">
        <v>3</v>
      </c>
      <c r="B13" s="109"/>
      <c r="C13" s="110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F13" s="115">
        <v>2</v>
      </c>
      <c r="AG13" s="115" t="s">
        <v>12</v>
      </c>
    </row>
    <row r="14" spans="1:35" s="91" customFormat="1">
      <c r="A14" s="108">
        <v>4</v>
      </c>
      <c r="B14" s="109"/>
      <c r="C14" s="110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F14" s="115">
        <v>3</v>
      </c>
      <c r="AG14" s="115" t="s">
        <v>13</v>
      </c>
    </row>
    <row r="15" spans="1:35" s="91" customFormat="1">
      <c r="A15" s="108">
        <v>5</v>
      </c>
      <c r="B15" s="109"/>
      <c r="C15" s="110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F15" s="115">
        <v>4</v>
      </c>
      <c r="AG15" s="115" t="s">
        <v>12</v>
      </c>
    </row>
    <row r="16" spans="1:35" s="91" customFormat="1">
      <c r="A16" s="108">
        <v>6</v>
      </c>
      <c r="B16" s="109"/>
      <c r="C16" s="110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F16" s="115">
        <v>5</v>
      </c>
      <c r="AG16" s="115" t="s">
        <v>13</v>
      </c>
    </row>
    <row r="17" spans="1:35" s="91" customFormat="1">
      <c r="A17" s="108">
        <v>7</v>
      </c>
      <c r="B17" s="109"/>
      <c r="C17" s="110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F17" s="116">
        <v>6</v>
      </c>
      <c r="AG17" s="116" t="s">
        <v>12</v>
      </c>
    </row>
    <row r="18" spans="1:35" s="91" customFormat="1">
      <c r="A18" s="108">
        <v>8</v>
      </c>
      <c r="B18" s="109"/>
      <c r="C18" s="110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F18" s="115">
        <v>7</v>
      </c>
      <c r="AG18" s="115" t="s">
        <v>13</v>
      </c>
      <c r="AH18" s="119"/>
      <c r="AI18" s="119"/>
    </row>
    <row r="19" spans="1:35" s="91" customFormat="1">
      <c r="A19" s="108">
        <v>9</v>
      </c>
      <c r="B19" s="109"/>
      <c r="C19" s="110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F19" s="116">
        <v>8</v>
      </c>
      <c r="AG19" s="116" t="s">
        <v>12</v>
      </c>
      <c r="AH19" s="119"/>
      <c r="AI19" s="119"/>
    </row>
    <row r="20" spans="1:35" s="91" customFormat="1">
      <c r="A20" s="108">
        <v>10</v>
      </c>
      <c r="B20" s="109"/>
      <c r="C20" s="11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F20" s="115">
        <v>9</v>
      </c>
      <c r="AG20" s="115" t="s">
        <v>13</v>
      </c>
      <c r="AH20" s="119"/>
      <c r="AI20" s="119"/>
    </row>
    <row r="21" spans="1:35" s="91" customFormat="1">
      <c r="A21" s="108">
        <v>11</v>
      </c>
      <c r="B21" s="109"/>
      <c r="C21" s="11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F21" s="117"/>
      <c r="AG21" s="117"/>
      <c r="AH21" s="119"/>
      <c r="AI21" s="119"/>
    </row>
    <row r="22" spans="1:35" s="91" customFormat="1">
      <c r="A22" s="108">
        <v>12</v>
      </c>
      <c r="B22" s="109"/>
      <c r="C22" s="110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F22" s="117"/>
      <c r="AG22" s="117"/>
      <c r="AH22" s="119"/>
      <c r="AI22" s="119"/>
    </row>
    <row r="23" spans="1:35" s="91" customFormat="1">
      <c r="A23" s="108">
        <v>13</v>
      </c>
      <c r="B23" s="109"/>
      <c r="C23" s="110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F23" s="117"/>
      <c r="AG23" s="117"/>
    </row>
    <row r="24" spans="1:35" s="91" customFormat="1">
      <c r="A24" s="108">
        <v>14</v>
      </c>
      <c r="B24" s="109"/>
      <c r="C24" s="11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F24" s="117"/>
      <c r="AG24" s="117"/>
    </row>
    <row r="25" spans="1:35" s="91" customFormat="1">
      <c r="A25" s="108">
        <v>15</v>
      </c>
      <c r="B25" s="109"/>
      <c r="C25" s="11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F25" s="117"/>
      <c r="AG25" s="117"/>
    </row>
    <row r="26" spans="1:35" s="91" customFormat="1">
      <c r="A26" s="108">
        <v>16</v>
      </c>
      <c r="B26" s="109"/>
      <c r="C26" s="11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F26" s="117"/>
      <c r="AG26" s="117"/>
    </row>
    <row r="27" spans="1:35" s="91" customFormat="1">
      <c r="A27" s="108">
        <v>17</v>
      </c>
      <c r="B27" s="109"/>
      <c r="C27" s="11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F27" s="117"/>
      <c r="AG27" s="117"/>
    </row>
    <row r="28" spans="1:35" s="91" customFormat="1">
      <c r="A28" s="108">
        <v>18</v>
      </c>
      <c r="B28" s="109"/>
      <c r="C28" s="11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F28" s="117"/>
      <c r="AG28" s="117"/>
    </row>
    <row r="29" spans="1:35" s="91" customFormat="1">
      <c r="A29" s="108">
        <v>19</v>
      </c>
      <c r="B29" s="109"/>
      <c r="C29" s="11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F29" s="117"/>
      <c r="AG29" s="117"/>
    </row>
    <row r="30" spans="1:35" s="91" customFormat="1">
      <c r="A30" s="108">
        <v>20</v>
      </c>
      <c r="B30" s="109"/>
      <c r="C30" s="11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F30" s="117"/>
      <c r="AG30" s="117"/>
    </row>
    <row r="31" spans="1:35" s="91" customFormat="1">
      <c r="A31" s="108">
        <v>21</v>
      </c>
      <c r="B31" s="109"/>
      <c r="C31" s="11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F31" s="117"/>
      <c r="AG31" s="117"/>
    </row>
    <row r="32" spans="1:35" s="91" customFormat="1">
      <c r="A32" s="108">
        <v>22</v>
      </c>
      <c r="B32" s="109"/>
      <c r="C32" s="11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F32" s="117"/>
      <c r="AG32" s="117"/>
    </row>
    <row r="33" spans="1:33" s="91" customFormat="1">
      <c r="A33" s="108">
        <v>23</v>
      </c>
      <c r="B33" s="109"/>
      <c r="C33" s="11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F33" s="117"/>
      <c r="AG33" s="117"/>
    </row>
    <row r="34" spans="1:33" s="91" customFormat="1">
      <c r="A34" s="108">
        <v>24</v>
      </c>
      <c r="B34" s="109"/>
      <c r="C34" s="11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F34" s="117"/>
      <c r="AG34" s="117"/>
    </row>
    <row r="35" spans="1:33" s="91" customFormat="1">
      <c r="A35" s="108">
        <v>25</v>
      </c>
      <c r="B35" s="109"/>
      <c r="C35" s="11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F35" s="117"/>
      <c r="AG35" s="117"/>
    </row>
    <row r="36" spans="1:33" s="91" customFormat="1">
      <c r="A36" s="108">
        <v>26</v>
      </c>
      <c r="B36" s="140"/>
      <c r="C36" s="11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F36" s="117"/>
      <c r="AG36" s="117"/>
    </row>
    <row r="37" spans="1:33" s="91" customFormat="1">
      <c r="A37" s="108">
        <v>27</v>
      </c>
      <c r="B37" s="109"/>
      <c r="C37" s="11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F37" s="117"/>
      <c r="AG37" s="117"/>
    </row>
    <row r="38" spans="1:33" s="91" customFormat="1">
      <c r="A38" s="108">
        <v>28</v>
      </c>
      <c r="B38" s="109"/>
      <c r="C38" s="11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F38" s="117"/>
      <c r="AG38" s="117"/>
    </row>
    <row r="39" spans="1:33" s="91" customFormat="1">
      <c r="A39" s="108">
        <v>29</v>
      </c>
      <c r="B39" s="109"/>
      <c r="C39" s="11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F39" s="117"/>
      <c r="AG39" s="117"/>
    </row>
    <row r="40" spans="1:33" s="91" customFormat="1">
      <c r="A40" s="108">
        <v>30</v>
      </c>
      <c r="B40" s="109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F40" s="117"/>
      <c r="AG40" s="117"/>
    </row>
    <row r="41" spans="1:33" s="91" customFormat="1">
      <c r="A41" s="108">
        <v>31</v>
      </c>
      <c r="B41" s="109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F41" s="117"/>
      <c r="AG41" s="117"/>
    </row>
    <row r="42" spans="1:33" s="91" customFormat="1">
      <c r="A42" s="108">
        <v>32</v>
      </c>
      <c r="B42" s="109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F42" s="117"/>
      <c r="AG42" s="117"/>
    </row>
    <row r="43" spans="1:33" s="91" customFormat="1">
      <c r="A43" s="108">
        <v>33</v>
      </c>
      <c r="B43" s="109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F43" s="117"/>
      <c r="AG43" s="117"/>
    </row>
    <row r="44" spans="1:33" s="91" customFormat="1">
      <c r="A44" s="108">
        <v>34</v>
      </c>
      <c r="B44" s="109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F44" s="117"/>
      <c r="AG44" s="117"/>
    </row>
    <row r="45" spans="1:33" s="91" customFormat="1">
      <c r="A45" s="108">
        <v>35</v>
      </c>
      <c r="B45" s="109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F45" s="117"/>
      <c r="AG45" s="117"/>
    </row>
    <row r="46" spans="1:33" s="91" customFormat="1">
      <c r="A46" s="108">
        <v>36</v>
      </c>
      <c r="B46" s="109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F46" s="117"/>
      <c r="AG46" s="117"/>
    </row>
    <row r="47" spans="1:33" s="91" customFormat="1">
      <c r="A47" s="108">
        <v>37</v>
      </c>
      <c r="B47" s="109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F47" s="117"/>
      <c r="AG47" s="117"/>
    </row>
    <row r="48" spans="1:33" s="91" customFormat="1">
      <c r="A48" s="108">
        <v>38</v>
      </c>
      <c r="B48" s="109"/>
      <c r="C48" s="11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F48" s="117"/>
      <c r="AG48" s="117"/>
    </row>
    <row r="49" spans="1:33" s="91" customFormat="1">
      <c r="A49" s="108">
        <v>39</v>
      </c>
      <c r="B49" s="109"/>
      <c r="C49" s="11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F49" s="117"/>
      <c r="AG49" s="117"/>
    </row>
    <row r="50" spans="1:33" s="91" customFormat="1">
      <c r="A50" s="108">
        <v>40</v>
      </c>
      <c r="B50" s="109"/>
      <c r="C50" s="11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F50" s="117"/>
      <c r="AG50" s="117"/>
    </row>
    <row r="51" spans="1:33" s="91" customFormat="1">
      <c r="A51" s="108">
        <v>41</v>
      </c>
      <c r="B51" s="109"/>
      <c r="C51" s="11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F51" s="117"/>
      <c r="AG51" s="117"/>
    </row>
    <row r="52" spans="1:33" s="91" customFormat="1">
      <c r="A52" s="108">
        <v>42</v>
      </c>
      <c r="B52" s="109"/>
      <c r="C52" s="11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F52" s="117"/>
      <c r="AG52" s="117"/>
    </row>
    <row r="53" spans="1:33" s="91" customFormat="1">
      <c r="A53" s="108">
        <v>43</v>
      </c>
      <c r="B53" s="109"/>
      <c r="C53" s="11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F53" s="117"/>
      <c r="AG53" s="117"/>
    </row>
    <row r="54" spans="1:33" s="91" customFormat="1">
      <c r="A54" s="108">
        <v>44</v>
      </c>
      <c r="B54" s="109"/>
      <c r="C54" s="11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F54" s="117"/>
      <c r="AG54" s="117"/>
    </row>
    <row r="55" spans="1:33" s="91" customFormat="1">
      <c r="A55" s="108">
        <v>45</v>
      </c>
      <c r="B55" s="109"/>
      <c r="C55" s="11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F55" s="117"/>
      <c r="AG55" s="117"/>
    </row>
    <row r="56" spans="1:33" s="91" customFormat="1">
      <c r="A56" s="108">
        <v>46</v>
      </c>
      <c r="B56" s="109"/>
      <c r="C56" s="11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F56" s="117"/>
      <c r="AG56" s="117"/>
    </row>
    <row r="57" spans="1:33" s="91" customFormat="1">
      <c r="A57" s="108">
        <v>47</v>
      </c>
      <c r="B57" s="109"/>
      <c r="C57" s="11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F57" s="117"/>
      <c r="AG57" s="117"/>
    </row>
    <row r="58" spans="1:33" s="91" customFormat="1">
      <c r="A58" s="108">
        <v>48</v>
      </c>
      <c r="B58" s="109"/>
      <c r="C58" s="11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F58" s="117"/>
      <c r="AG58" s="117"/>
    </row>
    <row r="59" spans="1:33" s="91" customFormat="1">
      <c r="A59" s="108">
        <v>49</v>
      </c>
      <c r="B59" s="109"/>
      <c r="C59" s="11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18"/>
      <c r="AF59" s="119"/>
      <c r="AG59" s="119"/>
    </row>
    <row r="60" spans="1:33" s="91" customFormat="1">
      <c r="A60" s="108">
        <v>50</v>
      </c>
      <c r="B60" s="109"/>
      <c r="C60" s="11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F60" s="119"/>
      <c r="AG60" s="119"/>
    </row>
    <row r="61" spans="1:33" s="91" customFormat="1">
      <c r="A61" s="108">
        <v>51</v>
      </c>
      <c r="B61" s="109"/>
      <c r="C61" s="11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F61" s="119"/>
      <c r="AG61" s="119"/>
    </row>
    <row r="62" spans="1:33" s="91" customFormat="1">
      <c r="A62" s="108">
        <v>52</v>
      </c>
      <c r="B62" s="109"/>
      <c r="C62" s="11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F62" s="119"/>
      <c r="AG62" s="119"/>
    </row>
    <row r="63" spans="1:33" s="91" customFormat="1">
      <c r="A63" s="108">
        <v>53</v>
      </c>
      <c r="B63" s="109"/>
      <c r="C63" s="11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F63" s="119"/>
      <c r="AG63" s="119"/>
    </row>
    <row r="64" spans="1:33" s="91" customFormat="1">
      <c r="A64" s="108">
        <v>54</v>
      </c>
      <c r="B64" s="109"/>
      <c r="C64" s="11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F64" s="119"/>
      <c r="AG64" s="119"/>
    </row>
    <row r="65" spans="1:33">
      <c r="A65" s="120"/>
      <c r="B65" s="121"/>
      <c r="C65" s="121"/>
      <c r="D65" s="122"/>
      <c r="E65" s="124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34"/>
      <c r="AF65" s="135"/>
      <c r="AG65" s="135"/>
    </row>
    <row r="66" spans="1:33" ht="15.95" customHeight="1">
      <c r="A66" s="123"/>
      <c r="B66" s="124"/>
      <c r="C66" s="124"/>
      <c r="D66" s="125"/>
      <c r="E66" s="124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36"/>
      <c r="AF66" s="135"/>
      <c r="AG66" s="135"/>
    </row>
    <row r="67" spans="1:33" ht="15.95" customHeight="1">
      <c r="A67" s="123"/>
      <c r="B67" s="124"/>
      <c r="C67" s="124"/>
      <c r="D67" s="125"/>
      <c r="E67" s="124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36"/>
      <c r="AF67" s="135"/>
      <c r="AG67" s="135"/>
    </row>
    <row r="68" spans="1:33" ht="15.95" customHeight="1">
      <c r="A68" s="127"/>
      <c r="B68" s="124" t="s">
        <v>14</v>
      </c>
      <c r="C68" s="124"/>
      <c r="D68" s="125"/>
      <c r="E68" s="128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36"/>
      <c r="AF68" s="135"/>
      <c r="AG68" s="135"/>
    </row>
    <row r="69" spans="1:33">
      <c r="A69" s="127"/>
      <c r="B69" s="128" t="s">
        <v>41</v>
      </c>
      <c r="C69" s="128"/>
      <c r="D69" s="129"/>
      <c r="E69" s="128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36"/>
      <c r="AF69" s="135"/>
      <c r="AG69" s="135"/>
    </row>
    <row r="70" spans="1:33">
      <c r="A70" s="127"/>
      <c r="B70" s="128" t="s">
        <v>81</v>
      </c>
      <c r="C70" s="128"/>
      <c r="D70" s="129"/>
      <c r="E70" s="130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36"/>
      <c r="AF70" s="135"/>
      <c r="AG70" s="135"/>
    </row>
    <row r="71" spans="1:33">
      <c r="A71" s="127"/>
      <c r="B71" s="157" t="str">
        <f>$D$1</f>
        <v>SMK SUNGAI SIPUT</v>
      </c>
      <c r="C71" s="130"/>
      <c r="D71" s="126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36"/>
      <c r="AF71" s="135"/>
      <c r="AG71" s="135"/>
    </row>
    <row r="72" spans="1:33">
      <c r="A72" s="123"/>
      <c r="B72" s="124"/>
      <c r="C72" s="124"/>
      <c r="D72" s="125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36"/>
      <c r="AF72" s="135"/>
      <c r="AG72" s="135"/>
    </row>
    <row r="73" spans="1:33">
      <c r="A73" s="123"/>
      <c r="B73" s="124"/>
      <c r="C73" s="124"/>
      <c r="D73" s="125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36"/>
      <c r="AF73" s="135"/>
      <c r="AG73" s="135"/>
    </row>
    <row r="74" spans="1:33">
      <c r="A74" s="123"/>
      <c r="B74" s="124"/>
      <c r="C74" s="124"/>
      <c r="D74" s="125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36"/>
      <c r="AF74" s="135"/>
      <c r="AG74" s="135"/>
    </row>
    <row r="75" spans="1:33">
      <c r="A75" s="123"/>
      <c r="B75" s="124"/>
      <c r="C75" s="124"/>
      <c r="D75" s="125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36"/>
      <c r="AF75" s="135"/>
      <c r="AG75" s="135"/>
    </row>
    <row r="76" spans="1:33">
      <c r="A76" s="131"/>
      <c r="B76" s="132"/>
      <c r="C76" s="132"/>
      <c r="D76" s="133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7"/>
      <c r="AF76" s="135"/>
      <c r="AG76" s="135"/>
    </row>
    <row r="77" spans="1:33">
      <c r="AF77" s="135"/>
      <c r="AG77" s="135"/>
    </row>
    <row r="78" spans="1:33">
      <c r="AF78" s="135"/>
      <c r="AG78" s="135"/>
    </row>
    <row r="79" spans="1:33">
      <c r="AF79" s="135"/>
      <c r="AG79" s="135"/>
    </row>
    <row r="80" spans="1:33">
      <c r="AF80" s="135"/>
      <c r="AG80" s="135"/>
    </row>
    <row r="81" spans="32:33">
      <c r="AF81" s="135"/>
      <c r="AG81" s="135"/>
    </row>
    <row r="82" spans="32:33">
      <c r="AF82" s="135"/>
      <c r="AG82" s="135"/>
    </row>
    <row r="83" spans="32:33">
      <c r="AF83" s="135"/>
      <c r="AG83" s="135"/>
    </row>
    <row r="84" spans="32:33">
      <c r="AF84" s="135"/>
      <c r="AG84" s="135"/>
    </row>
    <row r="85" spans="32:33">
      <c r="AF85" s="135"/>
      <c r="AG85" s="135"/>
    </row>
    <row r="86" spans="32:33">
      <c r="AF86" s="135"/>
      <c r="AG86" s="135"/>
    </row>
    <row r="87" spans="32:33">
      <c r="AF87" s="135"/>
      <c r="AG87" s="135"/>
    </row>
    <row r="88" spans="32:33">
      <c r="AF88" s="135"/>
      <c r="AG88" s="135"/>
    </row>
    <row r="89" spans="32:33">
      <c r="AF89" s="135"/>
      <c r="AG89" s="135"/>
    </row>
    <row r="90" spans="32:33">
      <c r="AF90" s="135"/>
      <c r="AG90" s="135"/>
    </row>
    <row r="91" spans="32:33">
      <c r="AF91" s="135"/>
      <c r="AG91" s="135"/>
    </row>
    <row r="92" spans="32:33">
      <c r="AF92" s="135"/>
      <c r="AG92" s="135"/>
    </row>
    <row r="93" spans="32:33">
      <c r="AF93" s="135"/>
      <c r="AG93" s="135"/>
    </row>
    <row r="94" spans="32:33">
      <c r="AF94" s="135"/>
      <c r="AG94" s="135"/>
    </row>
    <row r="95" spans="32:33">
      <c r="AF95" s="135"/>
      <c r="AG95" s="135"/>
    </row>
    <row r="96" spans="32:33">
      <c r="AF96" s="135"/>
      <c r="AG96" s="135"/>
    </row>
    <row r="97" spans="32:33">
      <c r="AF97" s="135"/>
      <c r="AG97" s="135"/>
    </row>
    <row r="98" spans="32:33">
      <c r="AF98" s="135"/>
      <c r="AG98" s="135"/>
    </row>
    <row r="99" spans="32:33">
      <c r="AF99" s="135"/>
      <c r="AG99" s="135"/>
    </row>
    <row r="100" spans="32:33">
      <c r="AF100" s="135"/>
      <c r="AG100" s="135"/>
    </row>
    <row r="101" spans="32:33">
      <c r="AF101" s="135"/>
      <c r="AG101" s="135"/>
    </row>
    <row r="102" spans="32:33">
      <c r="AF102" s="135"/>
      <c r="AG102" s="135"/>
    </row>
    <row r="103" spans="32:33">
      <c r="AF103" s="135"/>
      <c r="AG103" s="135"/>
    </row>
    <row r="104" spans="32:33"/>
    <row r="105" spans="32:33"/>
    <row r="106" spans="32:33"/>
    <row r="107" spans="32:33"/>
    <row r="108" spans="32:33"/>
    <row r="109" spans="32:33"/>
    <row r="110" spans="32:33"/>
    <row r="111" spans="32:33"/>
    <row r="112" spans="32:33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</sheetData>
  <mergeCells count="10">
    <mergeCell ref="AD9:AD10"/>
    <mergeCell ref="L9:M9"/>
    <mergeCell ref="F65:S65"/>
    <mergeCell ref="F66:S66"/>
    <mergeCell ref="F67:S67"/>
    <mergeCell ref="F68:S68"/>
    <mergeCell ref="A9:A10"/>
    <mergeCell ref="B9:B10"/>
    <mergeCell ref="C9:C10"/>
    <mergeCell ref="D9:D10"/>
  </mergeCells>
  <dataValidations count="1">
    <dataValidation type="whole" allowBlank="1" showErrorMessage="1" errorTitle="TAHAP PENGUASAAN" error="SILA ISIKAN TAHAP PENGUASAAN YANG BETUL!" sqref="E11:AD64">
      <formula1>1</formula1>
      <formula2>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blackAndWhite="1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9</xdr:col>
                    <xdr:colOff>447675</xdr:colOff>
                    <xdr:row>5</xdr:row>
                    <xdr:rowOff>19050</xdr:rowOff>
                  </from>
                  <to>
                    <xdr:col>9</xdr:col>
                    <xdr:colOff>790575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9</xdr:col>
                    <xdr:colOff>447675</xdr:colOff>
                    <xdr:row>5</xdr:row>
                    <xdr:rowOff>238125</xdr:rowOff>
                  </from>
                  <to>
                    <xdr:col>9</xdr:col>
                    <xdr:colOff>771525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87"/>
  <sheetViews>
    <sheetView showGridLines="0" topLeftCell="A7" zoomScale="80" zoomScaleNormal="80" zoomScaleSheetLayoutView="100" workbookViewId="0">
      <selection activeCell="F24" sqref="F24"/>
    </sheetView>
  </sheetViews>
  <sheetFormatPr defaultColWidth="9.140625" defaultRowHeight="16.5" zeroHeight="1"/>
  <cols>
    <col min="1" max="1" width="3.7109375" style="1" customWidth="1"/>
    <col min="2" max="3" width="8.28515625" style="43" customWidth="1"/>
    <col min="4" max="4" width="20.28515625" style="43" customWidth="1"/>
    <col min="5" max="5" width="13.7109375" style="43" customWidth="1"/>
    <col min="6" max="6" width="94.7109375" style="43" customWidth="1"/>
    <col min="7" max="7" width="5.7109375" style="45" customWidth="1"/>
    <col min="8" max="8" width="12.5703125" style="46" hidden="1" customWidth="1"/>
    <col min="9" max="9" width="33.5703125" style="1" hidden="1" customWidth="1"/>
    <col min="10" max="11" width="12.5703125" style="1" hidden="1" customWidth="1"/>
    <col min="12" max="12" width="12.5703125" style="1" customWidth="1"/>
    <col min="13" max="13" width="5.85546875" style="1" customWidth="1"/>
    <col min="14" max="14" width="9.140625" style="1" bestFit="1"/>
    <col min="15" max="16384" width="9.140625" style="1"/>
  </cols>
  <sheetData>
    <row r="1" spans="1:11" s="42" customFormat="1" ht="21" customHeight="1">
      <c r="A1" s="47"/>
      <c r="B1" s="209" t="str">
        <f>'REKOD PRESTASI MURID'!$D$1</f>
        <v>SMK SUNGAI SIPUT</v>
      </c>
      <c r="C1" s="209"/>
      <c r="D1" s="209"/>
      <c r="E1" s="209"/>
      <c r="F1" s="209"/>
      <c r="G1" s="47"/>
      <c r="H1" s="46"/>
    </row>
    <row r="2" spans="1:11" s="42" customFormat="1" ht="21" customHeight="1">
      <c r="A2" s="47"/>
      <c r="B2" s="209" t="str">
        <f>'REKOD PRESTASI MURID'!$D$2</f>
        <v xml:space="preserve">KLANG, </v>
      </c>
      <c r="C2" s="209"/>
      <c r="D2" s="209"/>
      <c r="E2" s="209"/>
      <c r="F2" s="209"/>
      <c r="G2" s="47"/>
      <c r="H2" s="46"/>
    </row>
    <row r="3" spans="1:11" s="42" customFormat="1" ht="21" customHeight="1">
      <c r="A3" s="47"/>
      <c r="B3" s="209" t="str">
        <f>'REKOD PRESTASI MURID'!$D$3</f>
        <v>SELANGOR</v>
      </c>
      <c r="C3" s="209"/>
      <c r="D3" s="209"/>
      <c r="E3" s="209"/>
      <c r="F3" s="209"/>
      <c r="G3" s="47"/>
      <c r="H3" s="46"/>
    </row>
    <row r="4" spans="1:11" s="42" customFormat="1" ht="21" customHeight="1">
      <c r="A4" s="48"/>
      <c r="B4" s="210">
        <f>'REKOD PRESTASI MURID'!$D$4</f>
        <v>43252</v>
      </c>
      <c r="C4" s="210"/>
      <c r="D4" s="210"/>
      <c r="E4" s="210"/>
      <c r="F4" s="210"/>
      <c r="G4" s="48"/>
      <c r="H4" s="211" t="s">
        <v>15</v>
      </c>
      <c r="I4" s="211"/>
      <c r="J4" s="211"/>
    </row>
    <row r="5" spans="1:11">
      <c r="A5" s="7"/>
      <c r="B5" s="7"/>
      <c r="C5" s="7"/>
      <c r="D5" s="7"/>
      <c r="E5" s="7"/>
      <c r="F5" s="7"/>
      <c r="G5" s="7"/>
      <c r="H5" s="49"/>
      <c r="I5" s="86"/>
      <c r="J5" s="86"/>
    </row>
    <row r="6" spans="1:11" ht="18.75">
      <c r="A6" s="7"/>
      <c r="B6" s="50" t="str">
        <f>'REKOD PRESTASI MURID'!$A$7</f>
        <v>GRAFIK KOMUNIKASI TEKNIKAL</v>
      </c>
      <c r="C6" s="7"/>
      <c r="D6" s="7"/>
      <c r="E6" s="7"/>
      <c r="F6" s="7"/>
      <c r="G6" s="7"/>
      <c r="H6" s="49"/>
      <c r="I6" s="87">
        <v>1</v>
      </c>
      <c r="J6" s="86"/>
    </row>
    <row r="7" spans="1:11">
      <c r="A7" s="7"/>
      <c r="B7" s="7"/>
      <c r="C7" s="7"/>
      <c r="D7" s="7"/>
      <c r="E7" s="7"/>
      <c r="F7" s="7"/>
      <c r="G7" s="7"/>
      <c r="H7" s="51">
        <v>1</v>
      </c>
      <c r="I7" s="51">
        <f>'REKOD PRESTASI MURID'!B11</f>
        <v>0</v>
      </c>
      <c r="J7" s="51" t="str">
        <f t="shared" ref="J7:J24" si="0">IF(I7=0,"",H7&amp;"  "&amp;I7)</f>
        <v/>
      </c>
      <c r="K7" s="1">
        <f>'REKOD PRESTASI MURID'!AI11</f>
        <v>2</v>
      </c>
    </row>
    <row r="8" spans="1:11">
      <c r="A8" s="7"/>
      <c r="B8" s="212" t="s">
        <v>16</v>
      </c>
      <c r="C8" s="213"/>
      <c r="D8" s="52">
        <f>VLOOKUP($I$6,H7:J69,2)</f>
        <v>0</v>
      </c>
      <c r="E8" s="53"/>
      <c r="F8" s="18"/>
      <c r="G8" s="7"/>
      <c r="H8" s="51">
        <v>2</v>
      </c>
      <c r="I8" s="51">
        <f>'REKOD PRESTASI MURID'!B12</f>
        <v>0</v>
      </c>
      <c r="J8" s="51" t="str">
        <f t="shared" si="0"/>
        <v/>
      </c>
      <c r="K8" s="1" t="str">
        <f>'REKOD PRESTASI MURID'!K6</f>
        <v>Pentaksiran Pertengahan Tahun</v>
      </c>
    </row>
    <row r="9" spans="1:11">
      <c r="A9" s="7"/>
      <c r="B9" s="215" t="s">
        <v>17</v>
      </c>
      <c r="C9" s="216"/>
      <c r="D9" s="56">
        <f>VLOOKUP($I$6,'REKOD PRESTASI MURID'!$A$11:$D$64,3)</f>
        <v>0</v>
      </c>
      <c r="E9" s="57"/>
      <c r="F9" s="18"/>
      <c r="G9" s="7"/>
      <c r="H9" s="51">
        <v>3</v>
      </c>
      <c r="I9" s="51">
        <f>'REKOD PRESTASI MURID'!B13</f>
        <v>0</v>
      </c>
      <c r="J9" s="51" t="str">
        <f t="shared" si="0"/>
        <v/>
      </c>
      <c r="K9" s="1" t="str">
        <f>'REKOD PRESTASI MURID'!K7</f>
        <v>Pentaksiran Akhir tahun</v>
      </c>
    </row>
    <row r="10" spans="1:11">
      <c r="A10" s="7"/>
      <c r="B10" s="215" t="s">
        <v>18</v>
      </c>
      <c r="C10" s="216"/>
      <c r="D10" s="58">
        <f>VLOOKUP($I$6,'REKOD PRESTASI MURID'!$A$11:$D$64,4)</f>
        <v>0</v>
      </c>
      <c r="E10" s="59"/>
      <c r="F10" s="18"/>
      <c r="G10" s="7"/>
      <c r="H10" s="51">
        <v>4</v>
      </c>
      <c r="I10" s="51">
        <f>'REKOD PRESTASI MURID'!B14</f>
        <v>0</v>
      </c>
      <c r="J10" s="51" t="str">
        <f t="shared" si="0"/>
        <v/>
      </c>
    </row>
    <row r="11" spans="1:11">
      <c r="A11" s="7"/>
      <c r="B11" s="215" t="s">
        <v>19</v>
      </c>
      <c r="C11" s="216"/>
      <c r="D11" s="58" t="str">
        <f>'REKOD PRESTASI MURID'!D7</f>
        <v>TINGKATAN 5 USAHA</v>
      </c>
      <c r="E11" s="59"/>
      <c r="F11" s="18"/>
      <c r="G11" s="7"/>
      <c r="H11" s="51">
        <v>5</v>
      </c>
      <c r="I11" s="51">
        <f>'REKOD PRESTASI MURID'!B15</f>
        <v>0</v>
      </c>
      <c r="J11" s="51" t="str">
        <f t="shared" si="0"/>
        <v/>
      </c>
    </row>
    <row r="12" spans="1:11">
      <c r="A12" s="7"/>
      <c r="B12" s="54" t="s">
        <v>20</v>
      </c>
      <c r="C12" s="55"/>
      <c r="D12" s="58" t="str">
        <f>'REKOD PRESTASI MURID'!$D$6</f>
        <v>PN. SUZILA MOHAMED</v>
      </c>
      <c r="E12" s="59"/>
      <c r="F12" s="18"/>
      <c r="G12" s="7"/>
      <c r="H12" s="51">
        <v>6</v>
      </c>
      <c r="I12" s="51">
        <f>'REKOD PRESTASI MURID'!B16</f>
        <v>0</v>
      </c>
      <c r="J12" s="51" t="str">
        <f t="shared" si="0"/>
        <v/>
      </c>
      <c r="K12" s="84"/>
    </row>
    <row r="13" spans="1:11">
      <c r="A13" s="7"/>
      <c r="B13" s="217" t="s">
        <v>21</v>
      </c>
      <c r="C13" s="218"/>
      <c r="D13" s="142">
        <f>B4</f>
        <v>43252</v>
      </c>
      <c r="E13" s="60"/>
      <c r="F13" s="18"/>
      <c r="G13" s="7"/>
      <c r="H13" s="51">
        <v>7</v>
      </c>
      <c r="I13" s="51">
        <f>'REKOD PRESTASI MURID'!B17</f>
        <v>0</v>
      </c>
      <c r="J13" s="51" t="str">
        <f t="shared" si="0"/>
        <v/>
      </c>
    </row>
    <row r="14" spans="1:11">
      <c r="A14" s="7"/>
      <c r="B14" s="18"/>
      <c r="C14" s="18"/>
      <c r="D14" s="18"/>
      <c r="E14" s="61"/>
      <c r="F14" s="18"/>
      <c r="G14" s="7"/>
      <c r="H14" s="51">
        <v>8</v>
      </c>
      <c r="I14" s="51">
        <f>'REKOD PRESTASI MURID'!B18</f>
        <v>0</v>
      </c>
      <c r="J14" s="51" t="str">
        <f t="shared" si="0"/>
        <v/>
      </c>
    </row>
    <row r="15" spans="1:11" ht="22.5" customHeight="1">
      <c r="A15" s="7"/>
      <c r="B15" s="228" t="s">
        <v>22</v>
      </c>
      <c r="C15" s="228"/>
      <c r="D15" s="228"/>
      <c r="E15" s="221">
        <f>IF(K7=1,"",VLOOKUP($I$6,'REKOD PRESTASI MURID'!$A$11:$AD$64,30))</f>
        <v>0</v>
      </c>
      <c r="F15" s="226" t="str">
        <f>UPPER(IF(K7=1,K8,K9))</f>
        <v>PENTAKSIRAN AKHIR TAHUN</v>
      </c>
      <c r="G15" s="7"/>
      <c r="H15" s="51">
        <v>9</v>
      </c>
      <c r="I15" s="51">
        <f>'REKOD PRESTASI MURID'!B19</f>
        <v>0</v>
      </c>
      <c r="J15" s="51" t="str">
        <f t="shared" si="0"/>
        <v/>
      </c>
    </row>
    <row r="16" spans="1:11" ht="22.5" customHeight="1">
      <c r="A16" s="7"/>
      <c r="B16" s="229"/>
      <c r="C16" s="229"/>
      <c r="D16" s="229"/>
      <c r="E16" s="221"/>
      <c r="F16" s="227"/>
      <c r="G16" s="7"/>
      <c r="H16" s="51">
        <v>10</v>
      </c>
      <c r="I16" s="51">
        <f>'REKOD PRESTASI MURID'!B20</f>
        <v>0</v>
      </c>
      <c r="J16" s="51" t="str">
        <f t="shared" si="0"/>
        <v/>
      </c>
    </row>
    <row r="17" spans="1:10" ht="67.5" customHeight="1">
      <c r="A17" s="7"/>
      <c r="B17" s="219" t="s">
        <v>85</v>
      </c>
      <c r="C17" s="219"/>
      <c r="D17" s="220"/>
      <c r="E17" s="222" t="e">
        <f>IF(E15="","Tahap Penguasaan Keseluruhan hanya dilaporkan pada pentaksiran akhir tahun sahaja",VLOOKUP(E15,'DATA PERNYATAAN TAHAP PGUASAAN '!A204:B209,2))</f>
        <v>#N/A</v>
      </c>
      <c r="F17" s="223"/>
      <c r="G17" s="7"/>
      <c r="H17" s="51">
        <v>11</v>
      </c>
      <c r="I17" s="51">
        <f>'REKOD PRESTASI MURID'!B21</f>
        <v>0</v>
      </c>
      <c r="J17" s="51" t="str">
        <f t="shared" si="0"/>
        <v/>
      </c>
    </row>
    <row r="18" spans="1:10">
      <c r="A18" s="7"/>
      <c r="B18" s="6"/>
      <c r="C18" s="6"/>
      <c r="D18" s="6"/>
      <c r="E18" s="6"/>
      <c r="F18" s="6"/>
      <c r="G18" s="7"/>
      <c r="H18" s="51">
        <v>12</v>
      </c>
      <c r="I18" s="51">
        <f>'REKOD PRESTASI MURID'!B22</f>
        <v>0</v>
      </c>
      <c r="J18" s="51" t="str">
        <f t="shared" si="0"/>
        <v/>
      </c>
    </row>
    <row r="19" spans="1:10" ht="40.5" customHeight="1">
      <c r="A19" s="7"/>
      <c r="B19" s="224" t="s">
        <v>4</v>
      </c>
      <c r="C19" s="224"/>
      <c r="D19" s="62" t="s">
        <v>23</v>
      </c>
      <c r="E19" s="63" t="s">
        <v>24</v>
      </c>
      <c r="F19" s="64" t="s">
        <v>25</v>
      </c>
      <c r="G19" s="7"/>
      <c r="H19" s="51">
        <v>13</v>
      </c>
      <c r="I19" s="51">
        <f>'REKOD PRESTASI MURID'!B23</f>
        <v>0</v>
      </c>
      <c r="J19" s="51" t="str">
        <f t="shared" si="0"/>
        <v/>
      </c>
    </row>
    <row r="20" spans="1:10" ht="51.75" customHeight="1">
      <c r="A20" s="7"/>
      <c r="B20" s="230" t="str">
        <f>B6</f>
        <v>GRAFIK KOMUNIKASI TEKNIKAL</v>
      </c>
      <c r="C20" s="231"/>
      <c r="D20" s="65" t="str">
        <f>'REKOD PRESTASI MURID'!$E$10</f>
        <v>10.1-10.3</v>
      </c>
      <c r="E20" s="66">
        <f>VLOOKUP($I$6,'REKOD PRESTASI MURID'!$A$11:$AD$64,5)</f>
        <v>0</v>
      </c>
      <c r="F20" s="67" t="e">
        <f>VLOOKUP(E20,'DATA PERNYATAAN TAHAP PGUASAAN '!A4:B9,2)</f>
        <v>#N/A</v>
      </c>
      <c r="G20" s="7"/>
      <c r="H20" s="51">
        <v>14</v>
      </c>
      <c r="I20" s="51">
        <f>'REKOD PRESTASI MURID'!B24</f>
        <v>0</v>
      </c>
      <c r="J20" s="51" t="str">
        <f t="shared" si="0"/>
        <v/>
      </c>
    </row>
    <row r="21" spans="1:10" ht="51.75" customHeight="1">
      <c r="A21" s="7"/>
      <c r="B21" s="232"/>
      <c r="C21" s="233"/>
      <c r="D21" s="65" t="str">
        <f>'REKOD PRESTASI MURID'!$F$10</f>
        <v>11.1-11.3</v>
      </c>
      <c r="E21" s="66">
        <f>VLOOKUP($I$6,'REKOD PRESTASI MURID'!$A$11:$AD$64,6)</f>
        <v>0</v>
      </c>
      <c r="F21" s="67" t="e">
        <f>VLOOKUP(E21,'DATA PERNYATAAN TAHAP PGUASAAN '!A12:B17,2)</f>
        <v>#N/A</v>
      </c>
      <c r="G21" s="7"/>
      <c r="H21" s="51">
        <v>15</v>
      </c>
      <c r="I21" s="51">
        <f>'REKOD PRESTASI MURID'!B25</f>
        <v>0</v>
      </c>
      <c r="J21" s="51" t="str">
        <f t="shared" si="0"/>
        <v/>
      </c>
    </row>
    <row r="22" spans="1:10" ht="51.75" customHeight="1">
      <c r="A22" s="7"/>
      <c r="B22" s="232"/>
      <c r="C22" s="233"/>
      <c r="D22" s="65" t="str">
        <f>'REKOD PRESTASI MURID'!$G$10</f>
        <v>12.1-12.4</v>
      </c>
      <c r="E22" s="66">
        <f>VLOOKUP($I$6,'REKOD PRESTASI MURID'!$A$11:$AD$64,7)</f>
        <v>0</v>
      </c>
      <c r="F22" s="67" t="e">
        <f>VLOOKUP(E22,'DATA PERNYATAAN TAHAP PGUASAAN '!A20:B25,2)</f>
        <v>#N/A</v>
      </c>
      <c r="G22" s="7"/>
      <c r="H22" s="51">
        <v>16</v>
      </c>
      <c r="I22" s="51">
        <f>'REKOD PRESTASI MURID'!B26</f>
        <v>0</v>
      </c>
      <c r="J22" s="51" t="str">
        <f t="shared" si="0"/>
        <v/>
      </c>
    </row>
    <row r="23" spans="1:10" ht="51.75" customHeight="1">
      <c r="A23" s="7"/>
      <c r="B23" s="232"/>
      <c r="C23" s="233"/>
      <c r="D23" s="65" t="str">
        <f>'REKOD PRESTASI MURID'!$H$10</f>
        <v>13.1-13.2</v>
      </c>
      <c r="E23" s="66">
        <f>VLOOKUP($I$6,'REKOD PRESTASI MURID'!$A$11:$AD$64,8)</f>
        <v>0</v>
      </c>
      <c r="F23" s="67" t="e">
        <f>VLOOKUP(E23,'DATA PERNYATAAN TAHAP PGUASAAN '!A28:B33,2)</f>
        <v>#N/A</v>
      </c>
      <c r="G23" s="7"/>
      <c r="H23" s="51">
        <v>17</v>
      </c>
      <c r="I23" s="51">
        <f>'REKOD PRESTASI MURID'!B27</f>
        <v>0</v>
      </c>
      <c r="J23" s="51" t="str">
        <f t="shared" si="0"/>
        <v/>
      </c>
    </row>
    <row r="24" spans="1:10" ht="51.75" customHeight="1">
      <c r="A24" s="7"/>
      <c r="B24" s="232"/>
      <c r="C24" s="233"/>
      <c r="D24" s="65" t="str">
        <f>'REKOD PRESTASI MURID'!$I$10</f>
        <v>14.1-14.2</v>
      </c>
      <c r="E24" s="66">
        <f>VLOOKUP($I$6,'REKOD PRESTASI MURID'!$A$11:$AD$64,9)</f>
        <v>0</v>
      </c>
      <c r="F24" s="67" t="e">
        <f>VLOOKUP(E24,'DATA PERNYATAAN TAHAP PGUASAAN '!A36:B41,2)</f>
        <v>#N/A</v>
      </c>
      <c r="G24" s="7"/>
      <c r="H24" s="51">
        <v>18</v>
      </c>
      <c r="I24" s="51">
        <f>'REKOD PRESTASI MURID'!B28</f>
        <v>0</v>
      </c>
      <c r="J24" s="51" t="str">
        <f t="shared" si="0"/>
        <v/>
      </c>
    </row>
    <row r="25" spans="1:10" ht="51.75" customHeight="1">
      <c r="A25" s="7"/>
      <c r="B25" s="232"/>
      <c r="C25" s="233"/>
      <c r="D25" s="65" t="str">
        <f>'REKOD PRESTASI MURID'!$J$10</f>
        <v>15.1-15.2</v>
      </c>
      <c r="E25" s="66">
        <f>VLOOKUP($I$6,'REKOD PRESTASI MURID'!$A$11:$AD$64,10)</f>
        <v>0</v>
      </c>
      <c r="F25" s="67" t="e">
        <f>VLOOKUP(E25,'DATA PERNYATAAN TAHAP PGUASAAN '!A44:B49,2)</f>
        <v>#N/A</v>
      </c>
      <c r="G25" s="7"/>
      <c r="H25" s="51">
        <v>19</v>
      </c>
      <c r="I25" s="51">
        <f>'REKOD PRESTASI MURID'!B29</f>
        <v>0</v>
      </c>
      <c r="J25" s="51" t="str">
        <f t="shared" ref="J25:J30" si="1">IF(I25=0,"",H25&amp;"  "&amp;I25)</f>
        <v/>
      </c>
    </row>
    <row r="26" spans="1:10" ht="51.75" customHeight="1">
      <c r="A26" s="7"/>
      <c r="B26" s="234"/>
      <c r="C26" s="235"/>
      <c r="D26" s="65" t="str">
        <f>'REKOD PRESTASI MURID'!$K$10</f>
        <v>16.1-16.3</v>
      </c>
      <c r="E26" s="66">
        <f>VLOOKUP($I$6,'REKOD PRESTASI MURID'!$A$11:$AD$64,11)</f>
        <v>0</v>
      </c>
      <c r="F26" s="67" t="e">
        <f>VLOOKUP(E26,'DATA PERNYATAAN TAHAP PGUASAAN '!A52:B57,2)</f>
        <v>#N/A</v>
      </c>
      <c r="G26" s="7"/>
      <c r="H26" s="51">
        <v>20</v>
      </c>
      <c r="I26" s="51">
        <f>'REKOD PRESTASI MURID'!B30</f>
        <v>0</v>
      </c>
      <c r="J26" s="51" t="str">
        <f t="shared" si="1"/>
        <v/>
      </c>
    </row>
    <row r="27" spans="1:10" ht="45.75" hidden="1" customHeight="1">
      <c r="A27" s="7"/>
      <c r="B27" s="163"/>
      <c r="C27" s="164"/>
      <c r="D27" s="65">
        <f>'REKOD PRESTASI MURID'!$L$10</f>
        <v>0</v>
      </c>
      <c r="E27" s="66">
        <f>VLOOKUP($I$6,'REKOD PRESTASI MURID'!$A$11:$AD$64,12)</f>
        <v>0</v>
      </c>
      <c r="F27" s="67" t="e">
        <f>VLOOKUP(E27,'DATA PERNYATAAN TAHAP PGUASAAN '!A60:B65,2)</f>
        <v>#N/A</v>
      </c>
      <c r="G27" s="7"/>
      <c r="H27" s="51">
        <v>21</v>
      </c>
      <c r="I27" s="51">
        <f>'REKOD PRESTASI MURID'!B31</f>
        <v>0</v>
      </c>
      <c r="J27" s="51" t="str">
        <f t="shared" si="1"/>
        <v/>
      </c>
    </row>
    <row r="28" spans="1:10" ht="45.75" hidden="1" customHeight="1">
      <c r="A28" s="7"/>
      <c r="B28" s="161"/>
      <c r="C28" s="162"/>
      <c r="D28" s="65">
        <f>'REKOD PRESTASI MURID'!$M$10</f>
        <v>0</v>
      </c>
      <c r="E28" s="66">
        <f>VLOOKUP($I$6,'REKOD PRESTASI MURID'!$A$11:$AD$64,13)</f>
        <v>0</v>
      </c>
      <c r="F28" s="67" t="e">
        <f>VLOOKUP(E28,'DATA PERNYATAAN TAHAP PGUASAAN '!A68:B73,2)</f>
        <v>#N/A</v>
      </c>
      <c r="G28" s="7"/>
      <c r="H28" s="51">
        <v>22</v>
      </c>
      <c r="I28" s="51">
        <f>'REKOD PRESTASI MURID'!B32</f>
        <v>0</v>
      </c>
      <c r="J28" s="51" t="str">
        <f t="shared" si="1"/>
        <v/>
      </c>
    </row>
    <row r="29" spans="1:10" ht="40.5" hidden="1" customHeight="1">
      <c r="A29" s="7"/>
      <c r="B29" s="163"/>
      <c r="C29" s="164"/>
      <c r="D29" s="65">
        <f>'REKOD PRESTASI MURID'!$N$10</f>
        <v>10</v>
      </c>
      <c r="E29" s="66">
        <f>VLOOKUP($I$6,'REKOD PRESTASI MURID'!$A$11:$AD$64,14)</f>
        <v>0</v>
      </c>
      <c r="F29" s="67" t="e">
        <f>VLOOKUP(E29,'DATA PERNYATAAN TAHAP PGUASAAN '!A76:B81,2)</f>
        <v>#N/A</v>
      </c>
      <c r="G29" s="7"/>
      <c r="H29" s="51">
        <v>23</v>
      </c>
      <c r="I29" s="51">
        <f>'REKOD PRESTASI MURID'!B33</f>
        <v>0</v>
      </c>
      <c r="J29" s="51" t="str">
        <f t="shared" si="1"/>
        <v/>
      </c>
    </row>
    <row r="30" spans="1:10" ht="40.5" hidden="1" customHeight="1">
      <c r="A30" s="7"/>
      <c r="B30" s="163"/>
      <c r="C30" s="164"/>
      <c r="D30" s="65">
        <f>'REKOD PRESTASI MURID'!$O$10</f>
        <v>11</v>
      </c>
      <c r="E30" s="66">
        <f>VLOOKUP($I$6,'REKOD PRESTASI MURID'!$A$11:$AD$64,15)</f>
        <v>0</v>
      </c>
      <c r="F30" s="67" t="e">
        <f>VLOOKUP(E30,'DATA PERNYATAAN TAHAP PGUASAAN '!A84:B89,2)</f>
        <v>#N/A</v>
      </c>
      <c r="G30" s="7"/>
      <c r="H30" s="51">
        <v>24</v>
      </c>
      <c r="I30" s="51">
        <f>'REKOD PRESTASI MURID'!B34</f>
        <v>0</v>
      </c>
      <c r="J30" s="51" t="str">
        <f t="shared" si="1"/>
        <v/>
      </c>
    </row>
    <row r="31" spans="1:10" ht="40.5" hidden="1" customHeight="1">
      <c r="A31" s="7"/>
      <c r="B31" s="161"/>
      <c r="C31" s="162"/>
      <c r="D31" s="65">
        <f>'REKOD PRESTASI MURID'!$P$10</f>
        <v>12</v>
      </c>
      <c r="E31" s="66">
        <f>VLOOKUP($I$6,'REKOD PRESTASI MURID'!$A$11:$AD$64,16)</f>
        <v>0</v>
      </c>
      <c r="F31" s="67" t="e">
        <f>VLOOKUP(E31,'DATA PERNYATAAN TAHAP PGUASAAN '!A92:B97,2)</f>
        <v>#N/A</v>
      </c>
      <c r="G31" s="7"/>
      <c r="H31" s="51">
        <v>25</v>
      </c>
      <c r="I31" s="51">
        <f>'REKOD PRESTASI MURID'!B35</f>
        <v>0</v>
      </c>
      <c r="J31" s="51" t="str">
        <f t="shared" ref="J31:J63" si="2">IF(I31=0,"",H31&amp;"  "&amp;I31)</f>
        <v/>
      </c>
    </row>
    <row r="32" spans="1:10" hidden="1">
      <c r="A32" s="7"/>
      <c r="B32" s="68"/>
      <c r="C32" s="69"/>
      <c r="D32" s="65">
        <f>'REKOD PRESTASI MURID'!Q$10</f>
        <v>0</v>
      </c>
      <c r="E32" s="66">
        <f>VLOOKUP($I$6,'REKOD PRESTASI MURID'!$A$11:$AD$64,17)</f>
        <v>0</v>
      </c>
      <c r="F32" s="67" t="e">
        <f>VLOOKUP(E32,'DATA PERNYATAAN TAHAP PGUASAAN '!A100:B105,2)</f>
        <v>#N/A</v>
      </c>
      <c r="G32" s="7"/>
      <c r="H32" s="51">
        <v>26</v>
      </c>
      <c r="I32" s="51">
        <f>'REKOD PRESTASI MURID'!B36</f>
        <v>0</v>
      </c>
      <c r="J32" s="51" t="str">
        <f t="shared" si="2"/>
        <v/>
      </c>
    </row>
    <row r="33" spans="1:10" hidden="1">
      <c r="A33" s="7"/>
      <c r="B33" s="68"/>
      <c r="C33" s="69"/>
      <c r="D33" s="65">
        <f>'REKOD PRESTASI MURID'!$R$10</f>
        <v>0</v>
      </c>
      <c r="E33" s="66">
        <f>VLOOKUP($I$6,'REKOD PRESTASI MURID'!$A$11:$AD$64,18)</f>
        <v>0</v>
      </c>
      <c r="F33" s="67" t="e">
        <f>VLOOKUP(E33,'DATA PERNYATAAN TAHAP PGUASAAN '!A108:B113,2)</f>
        <v>#N/A</v>
      </c>
      <c r="G33" s="7"/>
      <c r="H33" s="51">
        <v>27</v>
      </c>
      <c r="I33" s="51">
        <f>'REKOD PRESTASI MURID'!B37</f>
        <v>0</v>
      </c>
      <c r="J33" s="51" t="str">
        <f t="shared" si="2"/>
        <v/>
      </c>
    </row>
    <row r="34" spans="1:10" hidden="1">
      <c r="A34" s="7"/>
      <c r="B34" s="68"/>
      <c r="C34" s="69"/>
      <c r="D34" s="65">
        <f>'REKOD PRESTASI MURID'!$S$10</f>
        <v>0</v>
      </c>
      <c r="E34" s="66">
        <f>VLOOKUP($I$6,'REKOD PRESTASI MURID'!$A$11:$AD$64,19)</f>
        <v>0</v>
      </c>
      <c r="F34" s="67" t="e">
        <f>VLOOKUP(E34,'DATA PERNYATAAN TAHAP PGUASAAN '!A116:B121,2)</f>
        <v>#N/A</v>
      </c>
      <c r="G34" s="7"/>
      <c r="H34" s="51">
        <v>28</v>
      </c>
      <c r="I34" s="51">
        <f>'REKOD PRESTASI MURID'!B38</f>
        <v>0</v>
      </c>
      <c r="J34" s="51" t="str">
        <f t="shared" si="2"/>
        <v/>
      </c>
    </row>
    <row r="35" spans="1:10" hidden="1">
      <c r="A35" s="7"/>
      <c r="B35" s="68"/>
      <c r="C35" s="69"/>
      <c r="D35" s="65">
        <f>'REKOD PRESTASI MURID'!$T$10</f>
        <v>0</v>
      </c>
      <c r="E35" s="66">
        <f>VLOOKUP($I$6,'REKOD PRESTASI MURID'!$A$11:$AD$64,20)</f>
        <v>0</v>
      </c>
      <c r="F35" s="67" t="e">
        <f>VLOOKUP(E35,'DATA PERNYATAAN TAHAP PGUASAAN '!A124:B129,2)</f>
        <v>#N/A</v>
      </c>
      <c r="G35" s="7"/>
      <c r="H35" s="51">
        <v>29</v>
      </c>
      <c r="I35" s="51">
        <f>'REKOD PRESTASI MURID'!B39</f>
        <v>0</v>
      </c>
      <c r="J35" s="51" t="str">
        <f t="shared" si="2"/>
        <v/>
      </c>
    </row>
    <row r="36" spans="1:10" hidden="1">
      <c r="A36" s="7"/>
      <c r="B36" s="68"/>
      <c r="C36" s="69"/>
      <c r="D36" s="65">
        <f>'REKOD PRESTASI MURID'!$U$10</f>
        <v>0</v>
      </c>
      <c r="E36" s="66">
        <f>VLOOKUP($I$6,'REKOD PRESTASI MURID'!$A$11:$AD$64,21)</f>
        <v>0</v>
      </c>
      <c r="F36" s="67" t="e">
        <f>VLOOKUP(E36,'DATA PERNYATAAN TAHAP PGUASAAN '!A132:B137,2)</f>
        <v>#N/A</v>
      </c>
      <c r="G36" s="7"/>
      <c r="H36" s="51">
        <v>30</v>
      </c>
      <c r="I36" s="51">
        <f>'REKOD PRESTASI MURID'!B40</f>
        <v>0</v>
      </c>
      <c r="J36" s="51" t="str">
        <f t="shared" si="2"/>
        <v/>
      </c>
    </row>
    <row r="37" spans="1:10" hidden="1">
      <c r="A37" s="7"/>
      <c r="B37" s="68"/>
      <c r="C37" s="69"/>
      <c r="D37" s="65">
        <f>'REKOD PRESTASI MURID'!$V$10</f>
        <v>0</v>
      </c>
      <c r="E37" s="66">
        <f>VLOOKUP($I$6,'REKOD PRESTASI MURID'!$A$11:$AD$64,22)</f>
        <v>0</v>
      </c>
      <c r="F37" s="67" t="e">
        <f>VLOOKUP(E37,'DATA PERNYATAAN TAHAP PGUASAAN '!A140:B145,2)</f>
        <v>#N/A</v>
      </c>
      <c r="G37" s="7"/>
      <c r="H37" s="51">
        <v>31</v>
      </c>
      <c r="I37" s="51">
        <f>'REKOD PRESTASI MURID'!B41</f>
        <v>0</v>
      </c>
      <c r="J37" s="51" t="str">
        <f t="shared" si="2"/>
        <v/>
      </c>
    </row>
    <row r="38" spans="1:10" hidden="1">
      <c r="A38" s="7"/>
      <c r="B38" s="68"/>
      <c r="C38" s="69"/>
      <c r="D38" s="65">
        <f>'REKOD PRESTASI MURID'!$W$10</f>
        <v>0</v>
      </c>
      <c r="E38" s="66">
        <f>VLOOKUP($I$6,'REKOD PRESTASI MURID'!$A$11:$AD$64,23)</f>
        <v>0</v>
      </c>
      <c r="F38" s="67" t="e">
        <f>VLOOKUP(E38,'DATA PERNYATAAN TAHAP PGUASAAN '!A148:B153,2)</f>
        <v>#N/A</v>
      </c>
      <c r="G38" s="7"/>
      <c r="H38" s="51">
        <v>32</v>
      </c>
      <c r="I38" s="51">
        <f>'REKOD PRESTASI MURID'!B42</f>
        <v>0</v>
      </c>
      <c r="J38" s="51" t="str">
        <f t="shared" si="2"/>
        <v/>
      </c>
    </row>
    <row r="39" spans="1:10" hidden="1">
      <c r="A39" s="7"/>
      <c r="B39" s="68"/>
      <c r="C39" s="69"/>
      <c r="D39" s="65">
        <f>'REKOD PRESTASI MURID'!$X$10</f>
        <v>0</v>
      </c>
      <c r="E39" s="66">
        <f>VLOOKUP($I$6,'REKOD PRESTASI MURID'!$A$11:$AD$64,24)</f>
        <v>0</v>
      </c>
      <c r="F39" s="67" t="e">
        <f>VLOOKUP(E39,'DATA PERNYATAAN TAHAP PGUASAAN '!A156:B161,2)</f>
        <v>#N/A</v>
      </c>
      <c r="G39" s="7"/>
      <c r="H39" s="51">
        <v>33</v>
      </c>
      <c r="I39" s="51">
        <f>'REKOD PRESTASI MURID'!B43</f>
        <v>0</v>
      </c>
      <c r="J39" s="51" t="str">
        <f t="shared" si="2"/>
        <v/>
      </c>
    </row>
    <row r="40" spans="1:10" hidden="1">
      <c r="A40" s="7"/>
      <c r="B40" s="68"/>
      <c r="C40" s="69"/>
      <c r="D40" s="65">
        <f>'REKOD PRESTASI MURID'!$Y$10</f>
        <v>0</v>
      </c>
      <c r="E40" s="66">
        <f>VLOOKUP($I$6,'REKOD PRESTASI MURID'!$A$11:$AD$64,25)</f>
        <v>0</v>
      </c>
      <c r="F40" s="67" t="e">
        <f>VLOOKUP(E40,'DATA PERNYATAAN TAHAP PGUASAAN '!A164:B169,2)</f>
        <v>#N/A</v>
      </c>
      <c r="G40" s="7"/>
      <c r="H40" s="51">
        <v>34</v>
      </c>
      <c r="I40" s="51">
        <f>'REKOD PRESTASI MURID'!B44</f>
        <v>0</v>
      </c>
      <c r="J40" s="51" t="str">
        <f t="shared" si="2"/>
        <v/>
      </c>
    </row>
    <row r="41" spans="1:10" hidden="1">
      <c r="A41" s="7"/>
      <c r="B41" s="68"/>
      <c r="C41" s="69"/>
      <c r="D41" s="65">
        <f>'REKOD PRESTASI MURID'!$Z$10</f>
        <v>0</v>
      </c>
      <c r="E41" s="66">
        <f>VLOOKUP($I$6,'REKOD PRESTASI MURID'!$A$11:$AD$64,26)</f>
        <v>0</v>
      </c>
      <c r="F41" s="67" t="e">
        <f>VLOOKUP(E41,'DATA PERNYATAAN TAHAP PGUASAAN '!A172:B177,2)</f>
        <v>#N/A</v>
      </c>
      <c r="G41" s="7"/>
      <c r="H41" s="51">
        <v>35</v>
      </c>
      <c r="I41" s="51">
        <f>'REKOD PRESTASI MURID'!B45</f>
        <v>0</v>
      </c>
      <c r="J41" s="51" t="str">
        <f t="shared" si="2"/>
        <v/>
      </c>
    </row>
    <row r="42" spans="1:10" hidden="1">
      <c r="A42" s="7"/>
      <c r="B42" s="68"/>
      <c r="C42" s="69"/>
      <c r="D42" s="65">
        <f>'REKOD PRESTASI MURID'!$AA$10</f>
        <v>0</v>
      </c>
      <c r="E42" s="66">
        <f>VLOOKUP($I$6,'REKOD PRESTASI MURID'!$A$11:$AD$64,27)</f>
        <v>0</v>
      </c>
      <c r="F42" s="67" t="e">
        <f>VLOOKUP(E42,'DATA PERNYATAAN TAHAP PGUASAAN '!A180:B185,2)</f>
        <v>#N/A</v>
      </c>
      <c r="G42" s="7"/>
      <c r="H42" s="51">
        <v>36</v>
      </c>
      <c r="I42" s="51">
        <f>'REKOD PRESTASI MURID'!B46</f>
        <v>0</v>
      </c>
      <c r="J42" s="51" t="str">
        <f t="shared" si="2"/>
        <v/>
      </c>
    </row>
    <row r="43" spans="1:10" hidden="1">
      <c r="A43" s="7"/>
      <c r="B43" s="68"/>
      <c r="C43" s="69"/>
      <c r="D43" s="65">
        <f>'REKOD PRESTASI MURID'!$AB$10</f>
        <v>0</v>
      </c>
      <c r="E43" s="66">
        <f>VLOOKUP($I$6,'REKOD PRESTASI MURID'!$A$11:$AD$64,28)</f>
        <v>0</v>
      </c>
      <c r="F43" s="67" t="e">
        <f>VLOOKUP(E43,'DATA PERNYATAAN TAHAP PGUASAAN '!A188:B193,2)</f>
        <v>#N/A</v>
      </c>
      <c r="G43" s="7"/>
      <c r="H43" s="51">
        <v>37</v>
      </c>
      <c r="I43" s="51">
        <f>'REKOD PRESTASI MURID'!B47</f>
        <v>0</v>
      </c>
      <c r="J43" s="51" t="str">
        <f t="shared" si="2"/>
        <v/>
      </c>
    </row>
    <row r="44" spans="1:10" hidden="1">
      <c r="A44" s="7"/>
      <c r="B44" s="70"/>
      <c r="C44" s="71"/>
      <c r="D44" s="65">
        <f>'REKOD PRESTASI MURID'!$AC$10</f>
        <v>0</v>
      </c>
      <c r="E44" s="66">
        <f>VLOOKUP($I$6,'REKOD PRESTASI MURID'!$A$11:$AD$64,29)</f>
        <v>0</v>
      </c>
      <c r="F44" s="67" t="e">
        <f>VLOOKUP(E44,'DATA PERNYATAAN TAHAP PGUASAAN '!A196:B201,2)</f>
        <v>#N/A</v>
      </c>
      <c r="G44" s="7"/>
      <c r="H44" s="51">
        <v>38</v>
      </c>
      <c r="I44" s="51">
        <f>'REKOD PRESTASI MURID'!B48</f>
        <v>0</v>
      </c>
      <c r="J44" s="51" t="str">
        <f t="shared" si="2"/>
        <v/>
      </c>
    </row>
    <row r="45" spans="1:10" s="43" customFormat="1" ht="18">
      <c r="A45" s="7"/>
      <c r="B45" s="72"/>
      <c r="C45" s="72"/>
      <c r="D45" s="73"/>
      <c r="E45" s="74"/>
      <c r="F45" s="75"/>
      <c r="G45" s="7"/>
      <c r="H45" s="51">
        <v>39</v>
      </c>
      <c r="I45" s="51">
        <f>'REKOD PRESTASI MURID'!B49</f>
        <v>0</v>
      </c>
      <c r="J45" s="51" t="str">
        <f t="shared" si="2"/>
        <v/>
      </c>
    </row>
    <row r="46" spans="1:10" s="43" customFormat="1" ht="21.75" customHeight="1">
      <c r="A46" s="76"/>
      <c r="B46" s="77"/>
      <c r="C46" s="77"/>
      <c r="D46" s="78"/>
      <c r="E46" s="79"/>
      <c r="F46" s="80"/>
      <c r="G46" s="76"/>
      <c r="H46" s="51">
        <v>40</v>
      </c>
      <c r="I46" s="51">
        <f>'REKOD PRESTASI MURID'!B50</f>
        <v>0</v>
      </c>
      <c r="J46" s="51" t="str">
        <f t="shared" si="2"/>
        <v/>
      </c>
    </row>
    <row r="47" spans="1:10" s="43" customFormat="1" ht="21.75" customHeight="1">
      <c r="A47" s="76"/>
      <c r="B47" s="77"/>
      <c r="C47" s="77"/>
      <c r="D47" s="81" t="s">
        <v>26</v>
      </c>
      <c r="E47" s="225"/>
      <c r="F47" s="225"/>
      <c r="G47" s="76"/>
      <c r="H47" s="51">
        <v>41</v>
      </c>
      <c r="I47" s="51">
        <f>'REKOD PRESTASI MURID'!B51</f>
        <v>0</v>
      </c>
      <c r="J47" s="51" t="str">
        <f t="shared" si="2"/>
        <v/>
      </c>
    </row>
    <row r="48" spans="1:10" s="44" customFormat="1" ht="22.5" customHeight="1">
      <c r="A48" s="76"/>
      <c r="B48" s="82"/>
      <c r="C48" s="82"/>
      <c r="E48" s="214"/>
      <c r="F48" s="214"/>
      <c r="G48" s="76"/>
      <c r="H48" s="51">
        <v>42</v>
      </c>
      <c r="I48" s="51">
        <f>'REKOD PRESTASI MURID'!B52</f>
        <v>0</v>
      </c>
      <c r="J48" s="51" t="str">
        <f t="shared" si="2"/>
        <v/>
      </c>
    </row>
    <row r="49" spans="1:10" s="44" customFormat="1" ht="21" customHeight="1">
      <c r="A49" s="76"/>
      <c r="B49" s="82"/>
      <c r="C49" s="82"/>
      <c r="D49" s="81"/>
      <c r="E49" s="214"/>
      <c r="F49" s="214"/>
      <c r="G49" s="76"/>
      <c r="H49" s="51">
        <v>43</v>
      </c>
      <c r="I49" s="51">
        <f>'REKOD PRESTASI MURID'!B53</f>
        <v>0</v>
      </c>
      <c r="J49" s="51" t="str">
        <f t="shared" si="2"/>
        <v/>
      </c>
    </row>
    <row r="50" spans="1:10" s="44" customFormat="1">
      <c r="A50" s="76"/>
      <c r="B50" s="76"/>
      <c r="C50" s="76"/>
      <c r="D50" s="76"/>
      <c r="E50" s="76"/>
      <c r="F50" s="76"/>
      <c r="G50" s="76"/>
      <c r="H50" s="51">
        <v>44</v>
      </c>
      <c r="I50" s="51">
        <f>'REKOD PRESTASI MURID'!B54</f>
        <v>0</v>
      </c>
      <c r="J50" s="51" t="str">
        <f t="shared" si="2"/>
        <v/>
      </c>
    </row>
    <row r="51" spans="1:10">
      <c r="H51" s="51">
        <v>45</v>
      </c>
      <c r="I51" s="51">
        <f>'REKOD PRESTASI MURID'!B55</f>
        <v>0</v>
      </c>
      <c r="J51" s="51" t="str">
        <f t="shared" si="2"/>
        <v/>
      </c>
    </row>
    <row r="52" spans="1:10">
      <c r="H52" s="51">
        <v>46</v>
      </c>
      <c r="I52" s="51">
        <f>'REKOD PRESTASI MURID'!B56</f>
        <v>0</v>
      </c>
      <c r="J52" s="51" t="str">
        <f t="shared" si="2"/>
        <v/>
      </c>
    </row>
    <row r="53" spans="1:10">
      <c r="H53" s="51">
        <v>47</v>
      </c>
      <c r="I53" s="51">
        <f>'REKOD PRESTASI MURID'!B57</f>
        <v>0</v>
      </c>
      <c r="J53" s="51" t="str">
        <f t="shared" si="2"/>
        <v/>
      </c>
    </row>
    <row r="54" spans="1:10">
      <c r="H54" s="51">
        <v>48</v>
      </c>
      <c r="I54" s="51">
        <f>'REKOD PRESTASI MURID'!B58</f>
        <v>0</v>
      </c>
      <c r="J54" s="51" t="str">
        <f t="shared" si="2"/>
        <v/>
      </c>
    </row>
    <row r="55" spans="1:10">
      <c r="B55" s="43" t="s">
        <v>27</v>
      </c>
      <c r="F55" s="83" t="s">
        <v>27</v>
      </c>
      <c r="H55" s="51">
        <v>49</v>
      </c>
      <c r="I55" s="51">
        <f>'REKOD PRESTASI MURID'!B59</f>
        <v>0</v>
      </c>
      <c r="J55" s="51" t="str">
        <f t="shared" si="2"/>
        <v/>
      </c>
    </row>
    <row r="56" spans="1:10">
      <c r="B56" s="84" t="str">
        <f>'REKOD PRESTASI MURID'!$D$6</f>
        <v>PN. SUZILA MOHAMED</v>
      </c>
      <c r="C56" s="84"/>
      <c r="D56" s="84"/>
      <c r="E56" s="84"/>
      <c r="F56" s="143" t="s">
        <v>43</v>
      </c>
      <c r="H56" s="51">
        <v>50</v>
      </c>
      <c r="I56" s="51">
        <f>'REKOD PRESTASI MURID'!B60</f>
        <v>0</v>
      </c>
      <c r="J56" s="51" t="str">
        <f t="shared" si="2"/>
        <v/>
      </c>
    </row>
    <row r="57" spans="1:10">
      <c r="B57" s="43" t="s">
        <v>28</v>
      </c>
      <c r="F57" s="83" t="str">
        <f>'REKOD PRESTASI MURID'!$B$70</f>
        <v>PENGETUA</v>
      </c>
      <c r="H57" s="51">
        <v>51</v>
      </c>
      <c r="I57" s="51">
        <f>'REKOD PRESTASI MURID'!B61</f>
        <v>0</v>
      </c>
      <c r="J57" s="51" t="str">
        <f t="shared" si="2"/>
        <v/>
      </c>
    </row>
    <row r="58" spans="1:10">
      <c r="B58" s="43" t="str">
        <f>'REKOD PRESTASI MURID'!$B$71</f>
        <v>SMK SUNGAI SIPUT</v>
      </c>
      <c r="F58" s="83" t="str">
        <f>'REKOD PRESTASI MURID'!$B$71</f>
        <v>SMK SUNGAI SIPUT</v>
      </c>
      <c r="H58" s="51">
        <v>52</v>
      </c>
      <c r="I58" s="51">
        <f>'REKOD PRESTASI MURID'!B62</f>
        <v>0</v>
      </c>
      <c r="J58" s="51" t="str">
        <f t="shared" si="2"/>
        <v/>
      </c>
    </row>
    <row r="59" spans="1:10">
      <c r="B59" s="83"/>
      <c r="C59" s="83"/>
      <c r="D59" s="83"/>
      <c r="E59" s="83"/>
      <c r="H59" s="51">
        <v>53</v>
      </c>
      <c r="I59" s="51">
        <f>'REKOD PRESTASI MURID'!B63</f>
        <v>0</v>
      </c>
      <c r="J59" s="51" t="str">
        <f t="shared" si="2"/>
        <v/>
      </c>
    </row>
    <row r="60" spans="1:10">
      <c r="H60" s="51">
        <v>54</v>
      </c>
      <c r="I60" s="51">
        <f>'REKOD PRESTASI MURID'!B64</f>
        <v>0</v>
      </c>
      <c r="J60" s="51" t="str">
        <f t="shared" si="2"/>
        <v/>
      </c>
    </row>
    <row r="61" spans="1:10" s="43" customFormat="1">
      <c r="G61" s="85"/>
      <c r="H61" s="51">
        <v>55</v>
      </c>
      <c r="I61" s="51">
        <f>'REKOD PRESTASI MURID'!B65</f>
        <v>0</v>
      </c>
      <c r="J61" s="51" t="str">
        <f t="shared" si="2"/>
        <v/>
      </c>
    </row>
    <row r="62" spans="1:10" s="43" customFormat="1">
      <c r="G62" s="85"/>
      <c r="H62" s="51">
        <v>56</v>
      </c>
      <c r="I62" s="51">
        <f>'REKOD PRESTASI MURID'!B66</f>
        <v>0</v>
      </c>
      <c r="J62" s="51" t="str">
        <f t="shared" si="2"/>
        <v/>
      </c>
    </row>
    <row r="63" spans="1:10" s="43" customFormat="1">
      <c r="G63" s="85"/>
      <c r="H63" s="51">
        <v>57</v>
      </c>
      <c r="I63" s="51">
        <f>'REKOD PRESTASI MURID'!B67</f>
        <v>0</v>
      </c>
      <c r="J63" s="51" t="str">
        <f t="shared" si="2"/>
        <v/>
      </c>
    </row>
    <row r="64" spans="1:10" s="43" customFormat="1">
      <c r="G64" s="85"/>
      <c r="H64" s="51">
        <v>58</v>
      </c>
      <c r="I64" s="51"/>
      <c r="J64" s="51"/>
    </row>
    <row r="65" spans="4:10" s="43" customFormat="1">
      <c r="G65" s="85"/>
      <c r="H65" s="51">
        <v>59</v>
      </c>
      <c r="I65" s="51"/>
      <c r="J65" s="51"/>
    </row>
    <row r="66" spans="4:10" s="43" customFormat="1">
      <c r="D66" s="84"/>
      <c r="E66" s="84"/>
      <c r="G66" s="85"/>
      <c r="H66" s="51">
        <v>60</v>
      </c>
      <c r="I66" s="51"/>
      <c r="J66" s="51"/>
    </row>
    <row r="67" spans="4:10" s="43" customFormat="1">
      <c r="G67" s="85"/>
      <c r="H67" s="51">
        <v>61</v>
      </c>
      <c r="I67" s="51"/>
      <c r="J67" s="51"/>
    </row>
    <row r="68" spans="4:10" s="43" customFormat="1">
      <c r="G68" s="85"/>
      <c r="H68" s="51">
        <v>62</v>
      </c>
      <c r="I68" s="51"/>
      <c r="J68" s="51"/>
    </row>
    <row r="69" spans="4:10" s="43" customFormat="1">
      <c r="G69" s="85"/>
      <c r="H69" s="51">
        <v>63</v>
      </c>
      <c r="I69" s="51"/>
      <c r="J69" s="51"/>
    </row>
    <row r="70" spans="4:10" s="43" customFormat="1">
      <c r="G70" s="85"/>
      <c r="H70" s="51">
        <v>64</v>
      </c>
      <c r="I70" s="51"/>
      <c r="J70" s="51"/>
    </row>
    <row r="71" spans="4:10" s="43" customFormat="1">
      <c r="G71" s="85"/>
      <c r="H71" s="51">
        <v>65</v>
      </c>
      <c r="I71" s="51"/>
      <c r="J71" s="51"/>
    </row>
    <row r="72" spans="4:10" s="43" customFormat="1">
      <c r="G72" s="85"/>
      <c r="H72" s="51">
        <v>66</v>
      </c>
      <c r="I72" s="51"/>
      <c r="J72" s="51"/>
    </row>
    <row r="73" spans="4:10">
      <c r="H73" s="51">
        <v>67</v>
      </c>
      <c r="I73" s="51"/>
      <c r="J73" s="51"/>
    </row>
    <row r="74" spans="4:10">
      <c r="H74" s="51">
        <v>68</v>
      </c>
      <c r="I74" s="51"/>
      <c r="J74" s="51"/>
    </row>
    <row r="75" spans="4:10">
      <c r="H75" s="51">
        <v>69</v>
      </c>
      <c r="I75" s="51"/>
      <c r="J75" s="51"/>
    </row>
    <row r="76" spans="4:10">
      <c r="H76" s="88"/>
      <c r="I76" s="89"/>
      <c r="J76" s="43"/>
    </row>
    <row r="77" spans="4:10">
      <c r="H77" s="88"/>
      <c r="I77" s="89"/>
      <c r="J77" s="43"/>
    </row>
    <row r="78" spans="4:10">
      <c r="H78" s="88"/>
      <c r="I78" s="89"/>
      <c r="J78" s="43"/>
    </row>
    <row r="79" spans="4:10">
      <c r="H79" s="88"/>
      <c r="I79" s="89"/>
      <c r="J79" s="43"/>
    </row>
    <row r="80" spans="4:10">
      <c r="H80" s="88"/>
      <c r="I80" s="89"/>
      <c r="J80" s="43"/>
    </row>
    <row r="81" spans="8:10">
      <c r="H81" s="88"/>
      <c r="I81" s="89"/>
      <c r="J81" s="43"/>
    </row>
    <row r="82" spans="8:10">
      <c r="H82" s="88"/>
      <c r="I82" s="89"/>
      <c r="J82" s="43"/>
    </row>
    <row r="83" spans="8:10">
      <c r="H83" s="88"/>
      <c r="I83" s="89"/>
      <c r="J83" s="43"/>
    </row>
    <row r="84" spans="8:10">
      <c r="H84" s="88"/>
      <c r="I84" s="89"/>
      <c r="J84" s="43"/>
    </row>
    <row r="85" spans="8:10">
      <c r="H85" s="88"/>
      <c r="I85" s="89"/>
      <c r="J85" s="43"/>
    </row>
    <row r="86" spans="8:10">
      <c r="H86" s="88"/>
      <c r="I86" s="43"/>
      <c r="J86" s="43"/>
    </row>
    <row r="87" spans="8:10">
      <c r="H87" s="88"/>
      <c r="I87" s="43"/>
      <c r="J87" s="43"/>
    </row>
  </sheetData>
  <mergeCells count="20">
    <mergeCell ref="B8:C8"/>
    <mergeCell ref="E49:F49"/>
    <mergeCell ref="B9:C9"/>
    <mergeCell ref="B10:C10"/>
    <mergeCell ref="B11:C11"/>
    <mergeCell ref="B13:C13"/>
    <mergeCell ref="B17:D17"/>
    <mergeCell ref="E15:E16"/>
    <mergeCell ref="E17:F17"/>
    <mergeCell ref="B19:C19"/>
    <mergeCell ref="E47:F47"/>
    <mergeCell ref="E48:F48"/>
    <mergeCell ref="F15:F16"/>
    <mergeCell ref="B15:D16"/>
    <mergeCell ref="B20:C26"/>
    <mergeCell ref="B1:F1"/>
    <mergeCell ref="B2:F2"/>
    <mergeCell ref="B3:F3"/>
    <mergeCell ref="B4:F4"/>
    <mergeCell ref="H4:J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1">
              <controlPr defaultSize="0" print="0" autoLine="0" autoPict="0">
                <anchor moveWithCells="1">
                  <from>
                    <xdr:col>5</xdr:col>
                    <xdr:colOff>3429000</xdr:colOff>
                    <xdr:row>7</xdr:row>
                    <xdr:rowOff>66675</xdr:rowOff>
                  </from>
                  <to>
                    <xdr:col>6</xdr:col>
                    <xdr:colOff>57150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12"/>
  <sheetViews>
    <sheetView showGridLines="0" topLeftCell="A46" zoomScale="80" zoomScaleNormal="80" zoomScaleSheetLayoutView="100" workbookViewId="0">
      <selection activeCell="G207" sqref="G207"/>
    </sheetView>
  </sheetViews>
  <sheetFormatPr defaultColWidth="9.140625" defaultRowHeight="14.25" zeroHeight="1"/>
  <cols>
    <col min="1" max="1" width="20.85546875" style="26" customWidth="1"/>
    <col min="2" max="2" width="104.7109375" style="27" customWidth="1"/>
    <col min="3" max="4" width="9.140625" style="26" customWidth="1"/>
    <col min="5" max="5" width="9.140625" style="26" bestFit="1"/>
    <col min="6" max="16384" width="9.140625" style="26"/>
  </cols>
  <sheetData>
    <row r="1" spans="1:9" ht="39.75" customHeight="1">
      <c r="A1" s="28" t="s">
        <v>29</v>
      </c>
      <c r="B1" s="29"/>
    </row>
    <row r="2" spans="1:9">
      <c r="A2" s="30"/>
      <c r="B2" s="31"/>
    </row>
    <row r="3" spans="1:9" ht="45">
      <c r="A3" s="32" t="s">
        <v>24</v>
      </c>
      <c r="B3" s="33" t="s">
        <v>104</v>
      </c>
    </row>
    <row r="4" spans="1:9">
      <c r="A4" s="34">
        <v>1</v>
      </c>
      <c r="B4" s="170" t="s">
        <v>105</v>
      </c>
    </row>
    <row r="5" spans="1:9">
      <c r="A5" s="34">
        <v>2</v>
      </c>
      <c r="B5" s="171" t="s">
        <v>106</v>
      </c>
    </row>
    <row r="6" spans="1:9">
      <c r="A6" s="34">
        <v>3</v>
      </c>
      <c r="B6" s="171" t="s">
        <v>107</v>
      </c>
    </row>
    <row r="7" spans="1:9" ht="28.5">
      <c r="A7" s="34">
        <v>4</v>
      </c>
      <c r="B7" s="171" t="s">
        <v>108</v>
      </c>
    </row>
    <row r="8" spans="1:9">
      <c r="A8" s="34">
        <v>5</v>
      </c>
      <c r="B8" s="171" t="s">
        <v>109</v>
      </c>
    </row>
    <row r="9" spans="1:9" ht="28.5">
      <c r="A9" s="34">
        <v>6</v>
      </c>
      <c r="B9" s="171" t="s">
        <v>110</v>
      </c>
    </row>
    <row r="10" spans="1:9">
      <c r="A10" s="30"/>
      <c r="B10" s="31"/>
    </row>
    <row r="11" spans="1:9" ht="45">
      <c r="A11" s="36" t="s">
        <v>24</v>
      </c>
      <c r="B11" s="33" t="s">
        <v>111</v>
      </c>
    </row>
    <row r="12" spans="1:9">
      <c r="A12" s="34">
        <v>1</v>
      </c>
      <c r="B12" s="172" t="s">
        <v>112</v>
      </c>
    </row>
    <row r="13" spans="1:9">
      <c r="A13" s="34">
        <v>2</v>
      </c>
      <c r="B13" s="173" t="s">
        <v>113</v>
      </c>
    </row>
    <row r="14" spans="1:9">
      <c r="A14" s="34">
        <v>3</v>
      </c>
      <c r="B14" s="174" t="s">
        <v>114</v>
      </c>
    </row>
    <row r="15" spans="1:9" ht="28.5">
      <c r="A15" s="34">
        <v>4</v>
      </c>
      <c r="B15" s="171" t="s">
        <v>115</v>
      </c>
      <c r="I15" s="37"/>
    </row>
    <row r="16" spans="1:9" ht="28.5">
      <c r="A16" s="34">
        <v>5</v>
      </c>
      <c r="B16" s="175" t="s">
        <v>116</v>
      </c>
    </row>
    <row r="17" spans="1:2">
      <c r="A17" s="34">
        <v>6</v>
      </c>
      <c r="B17" s="171" t="s">
        <v>117</v>
      </c>
    </row>
    <row r="18" spans="1:2">
      <c r="A18" s="30"/>
      <c r="B18" s="31"/>
    </row>
    <row r="19" spans="1:2" ht="60">
      <c r="A19" s="36" t="s">
        <v>24</v>
      </c>
      <c r="B19" s="33" t="s">
        <v>118</v>
      </c>
    </row>
    <row r="20" spans="1:2">
      <c r="A20" s="34">
        <v>1</v>
      </c>
      <c r="B20" s="173" t="s">
        <v>119</v>
      </c>
    </row>
    <row r="21" spans="1:2">
      <c r="A21" s="34">
        <v>2</v>
      </c>
      <c r="B21" s="173" t="s">
        <v>120</v>
      </c>
    </row>
    <row r="22" spans="1:2">
      <c r="A22" s="34">
        <v>3</v>
      </c>
      <c r="B22" s="173" t="s">
        <v>121</v>
      </c>
    </row>
    <row r="23" spans="1:2">
      <c r="A23" s="34">
        <v>4</v>
      </c>
      <c r="B23" s="173" t="s">
        <v>122</v>
      </c>
    </row>
    <row r="24" spans="1:2" ht="28.5">
      <c r="A24" s="34">
        <v>5</v>
      </c>
      <c r="B24" s="171" t="s">
        <v>123</v>
      </c>
    </row>
    <row r="25" spans="1:2" ht="28.5">
      <c r="A25" s="34">
        <v>6</v>
      </c>
      <c r="B25" s="171" t="s">
        <v>124</v>
      </c>
    </row>
    <row r="26" spans="1:2"/>
    <row r="27" spans="1:2" ht="30">
      <c r="A27" s="36" t="s">
        <v>24</v>
      </c>
      <c r="B27" s="33" t="s">
        <v>125</v>
      </c>
    </row>
    <row r="28" spans="1:2">
      <c r="A28" s="34">
        <v>1</v>
      </c>
      <c r="B28" s="176" t="s">
        <v>126</v>
      </c>
    </row>
    <row r="29" spans="1:2">
      <c r="A29" s="34">
        <v>2</v>
      </c>
      <c r="B29" s="173" t="s">
        <v>127</v>
      </c>
    </row>
    <row r="30" spans="1:2">
      <c r="A30" s="34">
        <v>3</v>
      </c>
      <c r="B30" s="171" t="s">
        <v>128</v>
      </c>
    </row>
    <row r="31" spans="1:2">
      <c r="A31" s="34">
        <v>4</v>
      </c>
      <c r="B31" s="173" t="s">
        <v>129</v>
      </c>
    </row>
    <row r="32" spans="1:2" ht="28.5">
      <c r="A32" s="34">
        <v>5</v>
      </c>
      <c r="B32" s="171" t="s">
        <v>130</v>
      </c>
    </row>
    <row r="33" spans="1:2">
      <c r="A33" s="34">
        <v>6</v>
      </c>
      <c r="B33" s="171" t="s">
        <v>131</v>
      </c>
    </row>
    <row r="34" spans="1:2"/>
    <row r="35" spans="1:2" ht="30">
      <c r="A35" s="36" t="s">
        <v>24</v>
      </c>
      <c r="B35" s="33" t="s">
        <v>132</v>
      </c>
    </row>
    <row r="36" spans="1:2">
      <c r="A36" s="34">
        <v>1</v>
      </c>
      <c r="B36" s="177" t="s">
        <v>133</v>
      </c>
    </row>
    <row r="37" spans="1:2">
      <c r="A37" s="34">
        <v>2</v>
      </c>
      <c r="B37" s="171" t="s">
        <v>134</v>
      </c>
    </row>
    <row r="38" spans="1:2" ht="28.5">
      <c r="A38" s="34">
        <v>3</v>
      </c>
      <c r="B38" s="171" t="s">
        <v>135</v>
      </c>
    </row>
    <row r="39" spans="1:2">
      <c r="A39" s="34">
        <v>4</v>
      </c>
      <c r="B39" s="177" t="s">
        <v>136</v>
      </c>
    </row>
    <row r="40" spans="1:2">
      <c r="A40" s="34">
        <v>5</v>
      </c>
      <c r="B40" s="178" t="s">
        <v>137</v>
      </c>
    </row>
    <row r="41" spans="1:2" ht="28.5">
      <c r="A41" s="34">
        <v>6</v>
      </c>
      <c r="B41" s="173" t="s">
        <v>138</v>
      </c>
    </row>
    <row r="42" spans="1:2"/>
    <row r="43" spans="1:2" ht="30">
      <c r="A43" s="36" t="s">
        <v>24</v>
      </c>
      <c r="B43" s="33" t="s">
        <v>139</v>
      </c>
    </row>
    <row r="44" spans="1:2">
      <c r="A44" s="34">
        <v>1</v>
      </c>
      <c r="B44" s="173" t="s">
        <v>140</v>
      </c>
    </row>
    <row r="45" spans="1:2">
      <c r="A45" s="34">
        <v>2</v>
      </c>
      <c r="B45" s="173" t="s">
        <v>141</v>
      </c>
    </row>
    <row r="46" spans="1:2" ht="28.5">
      <c r="A46" s="34">
        <v>3</v>
      </c>
      <c r="B46" s="173" t="s">
        <v>142</v>
      </c>
    </row>
    <row r="47" spans="1:2">
      <c r="A47" s="34">
        <v>4</v>
      </c>
      <c r="B47" s="173" t="s">
        <v>143</v>
      </c>
    </row>
    <row r="48" spans="1:2">
      <c r="A48" s="34">
        <v>5</v>
      </c>
      <c r="B48" s="173" t="s">
        <v>144</v>
      </c>
    </row>
    <row r="49" spans="1:2" ht="28.5">
      <c r="A49" s="34">
        <v>6</v>
      </c>
      <c r="B49" s="179" t="s">
        <v>145</v>
      </c>
    </row>
    <row r="50" spans="1:2"/>
    <row r="51" spans="1:2" ht="45">
      <c r="A51" s="36" t="s">
        <v>24</v>
      </c>
      <c r="B51" s="33" t="s">
        <v>146</v>
      </c>
    </row>
    <row r="52" spans="1:2">
      <c r="A52" s="34">
        <v>1</v>
      </c>
      <c r="B52" s="180" t="s">
        <v>147</v>
      </c>
    </row>
    <row r="53" spans="1:2">
      <c r="A53" s="34">
        <v>2</v>
      </c>
      <c r="B53" s="177" t="s">
        <v>148</v>
      </c>
    </row>
    <row r="54" spans="1:2">
      <c r="A54" s="34">
        <v>3</v>
      </c>
      <c r="B54" s="173" t="s">
        <v>149</v>
      </c>
    </row>
    <row r="55" spans="1:2">
      <c r="A55" s="34">
        <v>4</v>
      </c>
      <c r="B55" s="171" t="s">
        <v>150</v>
      </c>
    </row>
    <row r="56" spans="1:2">
      <c r="A56" s="34">
        <v>5</v>
      </c>
      <c r="B56" s="173" t="s">
        <v>151</v>
      </c>
    </row>
    <row r="57" spans="1:2" ht="28.5">
      <c r="A57" s="34">
        <v>6</v>
      </c>
      <c r="B57" s="171" t="s">
        <v>152</v>
      </c>
    </row>
    <row r="58" spans="1:2"/>
    <row r="59" spans="1:2" ht="30" hidden="1">
      <c r="A59" s="36" t="s">
        <v>24</v>
      </c>
      <c r="B59" s="33"/>
    </row>
    <row r="60" spans="1:2" hidden="1">
      <c r="A60" s="34">
        <v>1</v>
      </c>
      <c r="B60" s="180"/>
    </row>
    <row r="61" spans="1:2" hidden="1">
      <c r="A61" s="34">
        <v>2</v>
      </c>
      <c r="B61" s="177"/>
    </row>
    <row r="62" spans="1:2" hidden="1">
      <c r="A62" s="34">
        <v>3</v>
      </c>
      <c r="B62" s="173"/>
    </row>
    <row r="63" spans="1:2" hidden="1">
      <c r="A63" s="34">
        <v>4</v>
      </c>
      <c r="B63" s="171"/>
    </row>
    <row r="64" spans="1:2" hidden="1">
      <c r="A64" s="34">
        <v>5</v>
      </c>
      <c r="B64" s="173"/>
    </row>
    <row r="65" spans="1:2" hidden="1">
      <c r="A65" s="34">
        <v>6</v>
      </c>
      <c r="B65" s="171"/>
    </row>
    <row r="66" spans="1:2" hidden="1"/>
    <row r="67" spans="1:2" ht="30" hidden="1">
      <c r="A67" s="36" t="s">
        <v>24</v>
      </c>
      <c r="B67" s="33"/>
    </row>
    <row r="68" spans="1:2" hidden="1">
      <c r="A68" s="34">
        <v>1</v>
      </c>
      <c r="B68" s="180"/>
    </row>
    <row r="69" spans="1:2" hidden="1">
      <c r="A69" s="34">
        <v>2</v>
      </c>
      <c r="B69" s="181"/>
    </row>
    <row r="70" spans="1:2" ht="51" hidden="1" customHeight="1">
      <c r="A70" s="34">
        <v>3</v>
      </c>
      <c r="B70" s="182"/>
    </row>
    <row r="71" spans="1:2" hidden="1">
      <c r="A71" s="34">
        <v>4</v>
      </c>
      <c r="B71" s="172"/>
    </row>
    <row r="72" spans="1:2" hidden="1">
      <c r="A72" s="34">
        <v>5</v>
      </c>
      <c r="B72" s="173"/>
    </row>
    <row r="73" spans="1:2" hidden="1">
      <c r="A73" s="34">
        <v>6</v>
      </c>
      <c r="B73" s="171"/>
    </row>
    <row r="74" spans="1:2" hidden="1"/>
    <row r="75" spans="1:2" ht="30" hidden="1">
      <c r="A75" s="36" t="s">
        <v>24</v>
      </c>
      <c r="B75" s="33"/>
    </row>
    <row r="76" spans="1:2" hidden="1">
      <c r="A76" s="34">
        <v>1</v>
      </c>
      <c r="B76" s="35"/>
    </row>
    <row r="77" spans="1:2" hidden="1">
      <c r="A77" s="34">
        <v>2</v>
      </c>
      <c r="B77" s="35"/>
    </row>
    <row r="78" spans="1:2" hidden="1">
      <c r="A78" s="34">
        <v>3</v>
      </c>
      <c r="B78" s="35"/>
    </row>
    <row r="79" spans="1:2" hidden="1">
      <c r="A79" s="34">
        <v>4</v>
      </c>
      <c r="B79" s="35"/>
    </row>
    <row r="80" spans="1:2" hidden="1">
      <c r="A80" s="34">
        <v>5</v>
      </c>
      <c r="B80" s="35"/>
    </row>
    <row r="81" spans="1:2" hidden="1">
      <c r="A81" s="34">
        <v>6</v>
      </c>
      <c r="B81" s="35"/>
    </row>
    <row r="82" spans="1:2" hidden="1"/>
    <row r="83" spans="1:2" ht="30" hidden="1">
      <c r="A83" s="36" t="s">
        <v>24</v>
      </c>
      <c r="B83" s="33"/>
    </row>
    <row r="84" spans="1:2" hidden="1">
      <c r="A84" s="34">
        <v>1</v>
      </c>
      <c r="B84" s="35"/>
    </row>
    <row r="85" spans="1:2" hidden="1">
      <c r="A85" s="34">
        <v>2</v>
      </c>
      <c r="B85" s="35"/>
    </row>
    <row r="86" spans="1:2" hidden="1">
      <c r="A86" s="34">
        <v>3</v>
      </c>
      <c r="B86" s="35"/>
    </row>
    <row r="87" spans="1:2" hidden="1">
      <c r="A87" s="34">
        <v>4</v>
      </c>
      <c r="B87" s="35"/>
    </row>
    <row r="88" spans="1:2" hidden="1">
      <c r="A88" s="34">
        <v>5</v>
      </c>
      <c r="B88" s="35"/>
    </row>
    <row r="89" spans="1:2" hidden="1">
      <c r="A89" s="34">
        <v>6</v>
      </c>
      <c r="B89" s="35"/>
    </row>
    <row r="90" spans="1:2" hidden="1"/>
    <row r="91" spans="1:2" ht="30" hidden="1">
      <c r="A91" s="36" t="s">
        <v>24</v>
      </c>
      <c r="B91" s="33"/>
    </row>
    <row r="92" spans="1:2" hidden="1">
      <c r="A92" s="34">
        <v>1</v>
      </c>
      <c r="B92" s="35"/>
    </row>
    <row r="93" spans="1:2" hidden="1">
      <c r="A93" s="34">
        <v>2</v>
      </c>
      <c r="B93" s="35"/>
    </row>
    <row r="94" spans="1:2" hidden="1">
      <c r="A94" s="34">
        <v>3</v>
      </c>
      <c r="B94" s="35"/>
    </row>
    <row r="95" spans="1:2" hidden="1">
      <c r="A95" s="34">
        <v>4</v>
      </c>
      <c r="B95" s="35"/>
    </row>
    <row r="96" spans="1:2" hidden="1">
      <c r="A96" s="34">
        <v>5</v>
      </c>
      <c r="B96" s="35"/>
    </row>
    <row r="97" spans="1:2" hidden="1">
      <c r="A97" s="34">
        <v>6</v>
      </c>
      <c r="B97" s="35"/>
    </row>
    <row r="98" spans="1:2" hidden="1">
      <c r="B98" s="38"/>
    </row>
    <row r="99" spans="1:2" ht="30" hidden="1">
      <c r="A99" s="36" t="s">
        <v>24</v>
      </c>
      <c r="B99" s="39"/>
    </row>
    <row r="100" spans="1:2" hidden="1">
      <c r="A100" s="34">
        <v>1</v>
      </c>
      <c r="B100" s="40"/>
    </row>
    <row r="101" spans="1:2" hidden="1">
      <c r="A101" s="34">
        <v>2</v>
      </c>
      <c r="B101" s="40"/>
    </row>
    <row r="102" spans="1:2" hidden="1">
      <c r="A102" s="34">
        <v>3</v>
      </c>
      <c r="B102" s="40"/>
    </row>
    <row r="103" spans="1:2" hidden="1">
      <c r="A103" s="34">
        <v>4</v>
      </c>
      <c r="B103" s="40"/>
    </row>
    <row r="104" spans="1:2" hidden="1">
      <c r="A104" s="34">
        <v>5</v>
      </c>
      <c r="B104" s="40"/>
    </row>
    <row r="105" spans="1:2" hidden="1">
      <c r="A105" s="34">
        <v>6</v>
      </c>
      <c r="B105" s="40"/>
    </row>
    <row r="106" spans="1:2" hidden="1">
      <c r="B106" s="38"/>
    </row>
    <row r="107" spans="1:2" ht="30" hidden="1">
      <c r="A107" s="36" t="s">
        <v>24</v>
      </c>
      <c r="B107" s="39"/>
    </row>
    <row r="108" spans="1:2" hidden="1">
      <c r="A108" s="34">
        <v>1</v>
      </c>
      <c r="B108" s="40"/>
    </row>
    <row r="109" spans="1:2" hidden="1">
      <c r="A109" s="34">
        <v>2</v>
      </c>
      <c r="B109" s="40"/>
    </row>
    <row r="110" spans="1:2" hidden="1">
      <c r="A110" s="34">
        <v>3</v>
      </c>
      <c r="B110" s="40"/>
    </row>
    <row r="111" spans="1:2" hidden="1">
      <c r="A111" s="34">
        <v>4</v>
      </c>
      <c r="B111" s="40"/>
    </row>
    <row r="112" spans="1:2" hidden="1">
      <c r="A112" s="34">
        <v>5</v>
      </c>
      <c r="B112" s="40"/>
    </row>
    <row r="113" spans="1:2" hidden="1">
      <c r="A113" s="34">
        <v>6</v>
      </c>
      <c r="B113" s="40"/>
    </row>
    <row r="114" spans="1:2" hidden="1">
      <c r="B114" s="38"/>
    </row>
    <row r="115" spans="1:2" ht="30" hidden="1">
      <c r="A115" s="36" t="s">
        <v>24</v>
      </c>
      <c r="B115" s="39"/>
    </row>
    <row r="116" spans="1:2" hidden="1">
      <c r="A116" s="34">
        <v>1</v>
      </c>
      <c r="B116" s="40"/>
    </row>
    <row r="117" spans="1:2" hidden="1">
      <c r="A117" s="34">
        <v>2</v>
      </c>
      <c r="B117" s="40"/>
    </row>
    <row r="118" spans="1:2" hidden="1">
      <c r="A118" s="34">
        <v>3</v>
      </c>
      <c r="B118" s="40"/>
    </row>
    <row r="119" spans="1:2" hidden="1">
      <c r="A119" s="34">
        <v>4</v>
      </c>
      <c r="B119" s="40"/>
    </row>
    <row r="120" spans="1:2" hidden="1">
      <c r="A120" s="34">
        <v>5</v>
      </c>
      <c r="B120" s="40"/>
    </row>
    <row r="121" spans="1:2" hidden="1">
      <c r="A121" s="34">
        <v>6</v>
      </c>
      <c r="B121" s="40"/>
    </row>
    <row r="122" spans="1:2" hidden="1">
      <c r="B122" s="38"/>
    </row>
    <row r="123" spans="1:2" ht="30" hidden="1">
      <c r="A123" s="36" t="s">
        <v>24</v>
      </c>
      <c r="B123" s="39"/>
    </row>
    <row r="124" spans="1:2" hidden="1">
      <c r="A124" s="34">
        <v>1</v>
      </c>
      <c r="B124" s="40"/>
    </row>
    <row r="125" spans="1:2" hidden="1">
      <c r="A125" s="34">
        <v>2</v>
      </c>
      <c r="B125" s="40"/>
    </row>
    <row r="126" spans="1:2" hidden="1">
      <c r="A126" s="34">
        <v>3</v>
      </c>
      <c r="B126" s="40"/>
    </row>
    <row r="127" spans="1:2" hidden="1">
      <c r="A127" s="34">
        <v>4</v>
      </c>
      <c r="B127" s="40"/>
    </row>
    <row r="128" spans="1:2" hidden="1">
      <c r="A128" s="34">
        <v>5</v>
      </c>
      <c r="B128" s="40"/>
    </row>
    <row r="129" spans="1:2" hidden="1">
      <c r="A129" s="34">
        <v>6</v>
      </c>
      <c r="B129" s="40"/>
    </row>
    <row r="130" spans="1:2" hidden="1">
      <c r="B130" s="38"/>
    </row>
    <row r="131" spans="1:2" ht="30" hidden="1">
      <c r="A131" s="36" t="s">
        <v>24</v>
      </c>
      <c r="B131" s="39"/>
    </row>
    <row r="132" spans="1:2" hidden="1">
      <c r="A132" s="34">
        <v>1</v>
      </c>
      <c r="B132" s="40"/>
    </row>
    <row r="133" spans="1:2" hidden="1">
      <c r="A133" s="34">
        <v>2</v>
      </c>
      <c r="B133" s="40"/>
    </row>
    <row r="134" spans="1:2" hidden="1">
      <c r="A134" s="34">
        <v>3</v>
      </c>
      <c r="B134" s="40"/>
    </row>
    <row r="135" spans="1:2" hidden="1">
      <c r="A135" s="34">
        <v>4</v>
      </c>
      <c r="B135" s="40"/>
    </row>
    <row r="136" spans="1:2" hidden="1">
      <c r="A136" s="34">
        <v>5</v>
      </c>
      <c r="B136" s="40"/>
    </row>
    <row r="137" spans="1:2" hidden="1">
      <c r="A137" s="34">
        <v>6</v>
      </c>
      <c r="B137" s="40"/>
    </row>
    <row r="138" spans="1:2" hidden="1">
      <c r="B138" s="38"/>
    </row>
    <row r="139" spans="1:2" ht="30" hidden="1">
      <c r="A139" s="36" t="s">
        <v>24</v>
      </c>
      <c r="B139" s="39"/>
    </row>
    <row r="140" spans="1:2" hidden="1">
      <c r="A140" s="34">
        <v>1</v>
      </c>
      <c r="B140" s="40"/>
    </row>
    <row r="141" spans="1:2" hidden="1">
      <c r="A141" s="34">
        <v>2</v>
      </c>
      <c r="B141" s="40"/>
    </row>
    <row r="142" spans="1:2" hidden="1">
      <c r="A142" s="34">
        <v>3</v>
      </c>
      <c r="B142" s="40"/>
    </row>
    <row r="143" spans="1:2" hidden="1">
      <c r="A143" s="34">
        <v>4</v>
      </c>
      <c r="B143" s="40"/>
    </row>
    <row r="144" spans="1:2" hidden="1">
      <c r="A144" s="34">
        <v>5</v>
      </c>
      <c r="B144" s="40"/>
    </row>
    <row r="145" spans="1:2" hidden="1">
      <c r="A145" s="34">
        <v>6</v>
      </c>
      <c r="B145" s="40"/>
    </row>
    <row r="146" spans="1:2" hidden="1">
      <c r="B146" s="38"/>
    </row>
    <row r="147" spans="1:2" ht="30" hidden="1">
      <c r="A147" s="36" t="s">
        <v>24</v>
      </c>
      <c r="B147" s="39"/>
    </row>
    <row r="148" spans="1:2" hidden="1">
      <c r="A148" s="34">
        <v>1</v>
      </c>
      <c r="B148" s="40"/>
    </row>
    <row r="149" spans="1:2" hidden="1">
      <c r="A149" s="34">
        <v>2</v>
      </c>
      <c r="B149" s="40"/>
    </row>
    <row r="150" spans="1:2" hidden="1">
      <c r="A150" s="34">
        <v>3</v>
      </c>
      <c r="B150" s="40"/>
    </row>
    <row r="151" spans="1:2" hidden="1">
      <c r="A151" s="34">
        <v>4</v>
      </c>
      <c r="B151" s="40"/>
    </row>
    <row r="152" spans="1:2" hidden="1">
      <c r="A152" s="34">
        <v>5</v>
      </c>
      <c r="B152" s="40"/>
    </row>
    <row r="153" spans="1:2" hidden="1">
      <c r="A153" s="34">
        <v>6</v>
      </c>
      <c r="B153" s="40"/>
    </row>
    <row r="154" spans="1:2" hidden="1">
      <c r="B154" s="38"/>
    </row>
    <row r="155" spans="1:2" ht="30" hidden="1">
      <c r="A155" s="36" t="s">
        <v>24</v>
      </c>
      <c r="B155" s="39"/>
    </row>
    <row r="156" spans="1:2" hidden="1">
      <c r="A156" s="34">
        <v>1</v>
      </c>
      <c r="B156" s="40"/>
    </row>
    <row r="157" spans="1:2" hidden="1">
      <c r="A157" s="34">
        <v>2</v>
      </c>
      <c r="B157" s="40"/>
    </row>
    <row r="158" spans="1:2" hidden="1">
      <c r="A158" s="34">
        <v>3</v>
      </c>
      <c r="B158" s="40"/>
    </row>
    <row r="159" spans="1:2" hidden="1">
      <c r="A159" s="34">
        <v>4</v>
      </c>
      <c r="B159" s="40"/>
    </row>
    <row r="160" spans="1:2" hidden="1">
      <c r="A160" s="34">
        <v>5</v>
      </c>
      <c r="B160" s="40"/>
    </row>
    <row r="161" spans="1:2" hidden="1">
      <c r="A161" s="34">
        <v>6</v>
      </c>
      <c r="B161" s="40"/>
    </row>
    <row r="162" spans="1:2" hidden="1">
      <c r="B162" s="38"/>
    </row>
    <row r="163" spans="1:2" ht="15" hidden="1">
      <c r="A163" s="41" t="s">
        <v>24</v>
      </c>
      <c r="B163" s="39"/>
    </row>
    <row r="164" spans="1:2" hidden="1">
      <c r="A164" s="34">
        <v>1</v>
      </c>
      <c r="B164" s="40"/>
    </row>
    <row r="165" spans="1:2" hidden="1">
      <c r="A165" s="34">
        <v>2</v>
      </c>
      <c r="B165" s="40"/>
    </row>
    <row r="166" spans="1:2" hidden="1">
      <c r="A166" s="34">
        <v>3</v>
      </c>
      <c r="B166" s="40"/>
    </row>
    <row r="167" spans="1:2" hidden="1">
      <c r="A167" s="34">
        <v>4</v>
      </c>
      <c r="B167" s="40"/>
    </row>
    <row r="168" spans="1:2" hidden="1">
      <c r="A168" s="34">
        <v>5</v>
      </c>
      <c r="B168" s="40"/>
    </row>
    <row r="169" spans="1:2" hidden="1">
      <c r="A169" s="34">
        <v>6</v>
      </c>
      <c r="B169" s="40"/>
    </row>
    <row r="170" spans="1:2" hidden="1">
      <c r="B170" s="38"/>
    </row>
    <row r="171" spans="1:2" ht="15" hidden="1">
      <c r="A171" s="41" t="s">
        <v>24</v>
      </c>
      <c r="B171" s="39"/>
    </row>
    <row r="172" spans="1:2" hidden="1">
      <c r="A172" s="34">
        <v>1</v>
      </c>
      <c r="B172" s="40"/>
    </row>
    <row r="173" spans="1:2" hidden="1">
      <c r="A173" s="34">
        <v>2</v>
      </c>
      <c r="B173" s="40"/>
    </row>
    <row r="174" spans="1:2" hidden="1">
      <c r="A174" s="34">
        <v>3</v>
      </c>
      <c r="B174" s="40"/>
    </row>
    <row r="175" spans="1:2" hidden="1">
      <c r="A175" s="34">
        <v>4</v>
      </c>
      <c r="B175" s="40"/>
    </row>
    <row r="176" spans="1:2" hidden="1">
      <c r="A176" s="34">
        <v>5</v>
      </c>
      <c r="B176" s="40"/>
    </row>
    <row r="177" spans="1:2" hidden="1">
      <c r="A177" s="34">
        <v>6</v>
      </c>
      <c r="B177" s="40"/>
    </row>
    <row r="178" spans="1:2" hidden="1">
      <c r="B178" s="38"/>
    </row>
    <row r="179" spans="1:2" ht="15" hidden="1">
      <c r="A179" s="41" t="s">
        <v>24</v>
      </c>
      <c r="B179" s="39"/>
    </row>
    <row r="180" spans="1:2" hidden="1">
      <c r="A180" s="34">
        <v>1</v>
      </c>
      <c r="B180" s="40"/>
    </row>
    <row r="181" spans="1:2" hidden="1">
      <c r="A181" s="34">
        <v>2</v>
      </c>
      <c r="B181" s="40"/>
    </row>
    <row r="182" spans="1:2" hidden="1">
      <c r="A182" s="34">
        <v>3</v>
      </c>
      <c r="B182" s="40"/>
    </row>
    <row r="183" spans="1:2" hidden="1">
      <c r="A183" s="34">
        <v>4</v>
      </c>
      <c r="B183" s="40"/>
    </row>
    <row r="184" spans="1:2" hidden="1">
      <c r="A184" s="34">
        <v>5</v>
      </c>
      <c r="B184" s="40"/>
    </row>
    <row r="185" spans="1:2" hidden="1">
      <c r="A185" s="34">
        <v>6</v>
      </c>
      <c r="B185" s="40"/>
    </row>
    <row r="186" spans="1:2" hidden="1">
      <c r="B186" s="38"/>
    </row>
    <row r="187" spans="1:2" ht="15" hidden="1">
      <c r="A187" s="41" t="s">
        <v>24</v>
      </c>
      <c r="B187" s="39"/>
    </row>
    <row r="188" spans="1:2" hidden="1">
      <c r="A188" s="34">
        <v>1</v>
      </c>
      <c r="B188" s="40"/>
    </row>
    <row r="189" spans="1:2" hidden="1">
      <c r="A189" s="34">
        <v>2</v>
      </c>
      <c r="B189" s="40"/>
    </row>
    <row r="190" spans="1:2" hidden="1">
      <c r="A190" s="34">
        <v>3</v>
      </c>
      <c r="B190" s="40"/>
    </row>
    <row r="191" spans="1:2" hidden="1">
      <c r="A191" s="34">
        <v>4</v>
      </c>
      <c r="B191" s="40"/>
    </row>
    <row r="192" spans="1:2" hidden="1">
      <c r="A192" s="34">
        <v>5</v>
      </c>
      <c r="B192" s="40"/>
    </row>
    <row r="193" spans="1:2" hidden="1">
      <c r="A193" s="34">
        <v>6</v>
      </c>
      <c r="B193" s="40"/>
    </row>
    <row r="194" spans="1:2" hidden="1"/>
    <row r="195" spans="1:2" ht="15" hidden="1">
      <c r="A195" s="41" t="s">
        <v>24</v>
      </c>
      <c r="B195" s="39"/>
    </row>
    <row r="196" spans="1:2" hidden="1">
      <c r="A196" s="34">
        <v>1</v>
      </c>
      <c r="B196" s="40"/>
    </row>
    <row r="197" spans="1:2" hidden="1">
      <c r="A197" s="34">
        <v>2</v>
      </c>
      <c r="B197" s="40"/>
    </row>
    <row r="198" spans="1:2" hidden="1">
      <c r="A198" s="34">
        <v>3</v>
      </c>
      <c r="B198" s="40"/>
    </row>
    <row r="199" spans="1:2" hidden="1">
      <c r="A199" s="34">
        <v>4</v>
      </c>
      <c r="B199" s="40"/>
    </row>
    <row r="200" spans="1:2" hidden="1">
      <c r="A200" s="34">
        <v>5</v>
      </c>
      <c r="B200" s="40"/>
    </row>
    <row r="201" spans="1:2" hidden="1">
      <c r="A201" s="34">
        <v>6</v>
      </c>
      <c r="B201" s="40"/>
    </row>
    <row r="202" spans="1:2"/>
    <row r="203" spans="1:2" ht="30">
      <c r="A203" s="36" t="s">
        <v>24</v>
      </c>
      <c r="B203" s="186" t="s">
        <v>39</v>
      </c>
    </row>
    <row r="204" spans="1:2">
      <c r="A204" s="34">
        <v>1</v>
      </c>
      <c r="B204" s="173" t="s">
        <v>153</v>
      </c>
    </row>
    <row r="205" spans="1:2">
      <c r="A205" s="34">
        <v>2</v>
      </c>
      <c r="B205" s="173" t="s">
        <v>154</v>
      </c>
    </row>
    <row r="206" spans="1:2" ht="28.5">
      <c r="A206" s="34">
        <v>3</v>
      </c>
      <c r="B206" s="173" t="s">
        <v>155</v>
      </c>
    </row>
    <row r="207" spans="1:2" ht="28.5">
      <c r="A207" s="34">
        <v>4</v>
      </c>
      <c r="B207" s="173" t="s">
        <v>156</v>
      </c>
    </row>
    <row r="208" spans="1:2" ht="28.5">
      <c r="A208" s="34">
        <v>5</v>
      </c>
      <c r="B208" s="173" t="s">
        <v>157</v>
      </c>
    </row>
    <row r="209" spans="1:2" ht="28.5">
      <c r="A209" s="34">
        <v>6</v>
      </c>
      <c r="B209" s="173" t="s">
        <v>158</v>
      </c>
    </row>
    <row r="210" spans="1:2"/>
    <row r="211" spans="1:2"/>
    <row r="212" spans="1:2"/>
    <row r="213" spans="1:2"/>
    <row r="214" spans="1:2"/>
    <row r="215" spans="1:2"/>
    <row r="216" spans="1:2"/>
    <row r="217" spans="1:2"/>
    <row r="218" spans="1:2"/>
    <row r="219" spans="1:2"/>
    <row r="220" spans="1:2"/>
    <row r="221" spans="1:2"/>
    <row r="222" spans="1:2"/>
    <row r="223" spans="1:2"/>
    <row r="224" spans="1:2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</sheetData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93"/>
  <sheetViews>
    <sheetView showGridLines="0" zoomScale="80" zoomScaleNormal="80" zoomScaleSheetLayoutView="70" workbookViewId="0">
      <selection activeCell="P97" sqref="P97"/>
    </sheetView>
  </sheetViews>
  <sheetFormatPr defaultColWidth="6.28515625" defaultRowHeight="16.5"/>
  <cols>
    <col min="1" max="1" width="2.85546875" style="1" customWidth="1"/>
    <col min="2" max="2" width="22.7109375" style="1" customWidth="1"/>
    <col min="3" max="8" width="9.7109375" style="1" customWidth="1"/>
    <col min="9" max="9" width="9.140625" style="1" customWidth="1"/>
    <col min="10" max="10" width="22.7109375" style="1" customWidth="1"/>
    <col min="11" max="16" width="9.7109375" style="1" customWidth="1"/>
    <col min="17" max="16384" width="6.28515625" style="1"/>
  </cols>
  <sheetData>
    <row r="1" spans="1:23" ht="15.95" customHeight="1">
      <c r="A1" s="236" t="str">
        <f>'REKOD PRESTASI MURID'!A7</f>
        <v>GRAFIK KOMUNIKASI TEKNIKAL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23" ht="15.9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23" ht="15.95" customHeight="1">
      <c r="A3" s="166"/>
      <c r="B3" s="166"/>
      <c r="C3" s="166"/>
      <c r="D3" s="166"/>
      <c r="E3" s="166"/>
      <c r="F3" s="166"/>
      <c r="G3" s="166"/>
      <c r="H3" s="168" t="s">
        <v>73</v>
      </c>
      <c r="I3" s="167" t="str">
        <f>'REKOD PRESTASI MURID'!D1</f>
        <v>SMK SUNGAI SIPUT</v>
      </c>
      <c r="J3" s="166"/>
      <c r="K3" s="166"/>
      <c r="L3" s="168" t="s">
        <v>74</v>
      </c>
      <c r="M3" s="167" t="str">
        <f>'REKOD PRESTASI MURID'!D6</f>
        <v>PN. SUZILA MOHAMED</v>
      </c>
      <c r="N3" s="166"/>
      <c r="O3" s="166"/>
      <c r="P3" s="166"/>
      <c r="Q3" s="166"/>
    </row>
    <row r="4" spans="1:23" ht="15.95" customHeight="1">
      <c r="A4" s="166"/>
      <c r="B4" s="166"/>
      <c r="C4" s="166"/>
      <c r="D4" s="166"/>
      <c r="E4" s="166"/>
      <c r="F4" s="166"/>
      <c r="G4" s="166"/>
      <c r="H4" s="168" t="s">
        <v>19</v>
      </c>
      <c r="I4" s="167" t="str">
        <f>'REKOD PRESTASI MURID'!D7</f>
        <v>TINGKATAN 5 USAHA</v>
      </c>
      <c r="J4" s="166"/>
      <c r="K4" s="166"/>
      <c r="L4" s="166"/>
      <c r="M4" s="166"/>
      <c r="N4" s="166"/>
      <c r="O4" s="166"/>
      <c r="P4" s="166"/>
      <c r="Q4" s="166"/>
    </row>
    <row r="5" spans="1:23" ht="15.95" customHeight="1">
      <c r="A5" s="2"/>
      <c r="B5" s="2"/>
      <c r="C5" s="2"/>
      <c r="D5" s="2"/>
      <c r="E5" s="2"/>
      <c r="F5" s="2"/>
      <c r="G5" s="2"/>
      <c r="H5" s="3"/>
      <c r="I5" s="3"/>
      <c r="J5" s="2"/>
      <c r="K5" s="2"/>
      <c r="L5" s="2"/>
      <c r="M5" s="2"/>
      <c r="N5" s="2"/>
      <c r="O5" s="21"/>
      <c r="P5" s="21"/>
      <c r="Q5" s="21"/>
    </row>
    <row r="6" spans="1:23" ht="18.75">
      <c r="A6" s="4"/>
      <c r="B6" s="5" t="str">
        <f>'REKOD PRESTASI MURID'!E10</f>
        <v>10.1-10.3</v>
      </c>
      <c r="C6" s="6"/>
      <c r="D6" s="6"/>
      <c r="E6" s="6"/>
      <c r="F6" s="6"/>
      <c r="G6" s="6"/>
      <c r="H6" s="7"/>
      <c r="I6" s="4"/>
      <c r="J6" s="5" t="str">
        <f>'REKOD PRESTASI MURID'!F10</f>
        <v>11.1-11.3</v>
      </c>
      <c r="K6" s="6"/>
      <c r="L6" s="6"/>
      <c r="M6" s="6"/>
      <c r="N6" s="6"/>
      <c r="O6" s="6"/>
      <c r="P6" s="7"/>
      <c r="Q6" s="6"/>
    </row>
    <row r="7" spans="1:23">
      <c r="A7" s="8"/>
      <c r="B7" s="9" t="s">
        <v>24</v>
      </c>
      <c r="C7" s="10" t="s">
        <v>30</v>
      </c>
      <c r="D7" s="10" t="s">
        <v>31</v>
      </c>
      <c r="E7" s="10" t="s">
        <v>32</v>
      </c>
      <c r="F7" s="10" t="s">
        <v>70</v>
      </c>
      <c r="G7" s="10" t="s">
        <v>71</v>
      </c>
      <c r="H7" s="10" t="s">
        <v>72</v>
      </c>
      <c r="I7" s="8"/>
      <c r="J7" s="9" t="s">
        <v>24</v>
      </c>
      <c r="K7" s="10" t="s">
        <v>30</v>
      </c>
      <c r="L7" s="10" t="s">
        <v>31</v>
      </c>
      <c r="M7" s="10" t="s">
        <v>32</v>
      </c>
      <c r="N7" s="10" t="s">
        <v>70</v>
      </c>
      <c r="O7" s="10" t="s">
        <v>71</v>
      </c>
      <c r="P7" s="10" t="s">
        <v>72</v>
      </c>
      <c r="Q7" s="8"/>
    </row>
    <row r="8" spans="1:23">
      <c r="A8" s="8"/>
      <c r="B8" s="11" t="s">
        <v>36</v>
      </c>
      <c r="C8" s="11">
        <f>COUNTIF('REKOD PRESTASI MURID'!$E$10:$E$63,1)</f>
        <v>0</v>
      </c>
      <c r="D8" s="11">
        <f>COUNTIF('REKOD PRESTASI MURID'!$E$10:$E$63,2)</f>
        <v>0</v>
      </c>
      <c r="E8" s="11">
        <f>COUNTIF('REKOD PRESTASI MURID'!$E$10:$E$63,3)</f>
        <v>0</v>
      </c>
      <c r="F8" s="11">
        <f>COUNTIF('REKOD PRESTASI MURID'!$E$10:$E$63,4)</f>
        <v>0</v>
      </c>
      <c r="G8" s="11">
        <f>COUNTIF('REKOD PRESTASI MURID'!$E$10:$E$63,5)</f>
        <v>0</v>
      </c>
      <c r="H8" s="11">
        <f>COUNTIF('REKOD PRESTASI MURID'!$E$10:$E$63,6)</f>
        <v>0</v>
      </c>
      <c r="I8" s="8"/>
      <c r="J8" s="11" t="s">
        <v>36</v>
      </c>
      <c r="K8" s="11">
        <f>COUNTIF('REKOD PRESTASI MURID'!$F$11:$F$64,1)</f>
        <v>0</v>
      </c>
      <c r="L8" s="11">
        <f>COUNTIF('REKOD PRESTASI MURID'!$F$11:$F$64,2)</f>
        <v>0</v>
      </c>
      <c r="M8" s="11">
        <f>COUNTIF('REKOD PRESTASI MURID'!$F$11:$F$64,3)</f>
        <v>0</v>
      </c>
      <c r="N8" s="11">
        <f>COUNTIF('REKOD PRESTASI MURID'!$F$11:$F$64,4)</f>
        <v>0</v>
      </c>
      <c r="O8" s="11">
        <f>COUNTIF('REKOD PRESTASI MURID'!$F$11:$F$64,5)</f>
        <v>0</v>
      </c>
      <c r="P8" s="11">
        <f>COUNTIF('REKOD PRESTASI MURID'!$F$11:$F$64,6)</f>
        <v>0</v>
      </c>
      <c r="Q8" s="8"/>
    </row>
    <row r="9" spans="1:2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3">
      <c r="A10" s="8"/>
      <c r="B10" s="8"/>
      <c r="C10" s="8"/>
      <c r="D10" s="8"/>
      <c r="E10" s="8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</row>
    <row r="11" spans="1:23">
      <c r="A11" s="8"/>
      <c r="B11" s="8"/>
      <c r="C11" s="8"/>
      <c r="D11" s="8"/>
      <c r="E11" s="8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</row>
    <row r="12" spans="1:23">
      <c r="A12" s="8"/>
      <c r="B12" s="8"/>
      <c r="C12" s="8"/>
      <c r="D12" s="8"/>
      <c r="E12" s="8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</row>
    <row r="13" spans="1:23">
      <c r="A13" s="8"/>
      <c r="B13" s="8"/>
      <c r="C13" s="8"/>
      <c r="D13" s="8"/>
      <c r="E13" s="8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</row>
    <row r="14" spans="1:23">
      <c r="A14" s="8"/>
      <c r="B14" s="8"/>
      <c r="C14" s="8"/>
      <c r="D14" s="8"/>
      <c r="E14" s="8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</row>
    <row r="15" spans="1:23">
      <c r="A15" s="8"/>
      <c r="B15" s="8"/>
      <c r="C15" s="8"/>
      <c r="D15" s="8"/>
      <c r="E15" s="8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</row>
    <row r="16" spans="1:23">
      <c r="A16" s="8"/>
      <c r="B16" s="8"/>
      <c r="C16" s="8"/>
      <c r="D16" s="8"/>
      <c r="E16" s="8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W16" s="22"/>
    </row>
    <row r="17" spans="1:17">
      <c r="A17" s="8"/>
      <c r="B17" s="8"/>
      <c r="C17" s="8"/>
      <c r="D17" s="8"/>
      <c r="E17" s="8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</row>
    <row r="18" spans="1:1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>
      <c r="A21" s="8"/>
      <c r="B21" s="12"/>
      <c r="C21" s="13"/>
      <c r="D21" s="14"/>
      <c r="E21" s="14"/>
      <c r="F21" s="15" t="s">
        <v>37</v>
      </c>
      <c r="G21" s="16">
        <f>SUM(C8:H8)</f>
        <v>0</v>
      </c>
      <c r="H21" s="15" t="s">
        <v>38</v>
      </c>
      <c r="I21" s="8"/>
      <c r="J21" s="8"/>
      <c r="K21" s="8"/>
      <c r="L21" s="8"/>
      <c r="M21" s="8"/>
      <c r="N21" s="15" t="s">
        <v>37</v>
      </c>
      <c r="O21" s="16">
        <f>SUM(K8:P8)</f>
        <v>0</v>
      </c>
      <c r="P21" s="15" t="s">
        <v>38</v>
      </c>
      <c r="Q21" s="8"/>
    </row>
    <row r="22" spans="1:17" ht="15.95" customHeight="1">
      <c r="A22" s="4"/>
      <c r="B22" s="6"/>
      <c r="C22" s="6"/>
      <c r="D22" s="6"/>
      <c r="E22" s="6"/>
      <c r="F22" s="4"/>
      <c r="G22" s="6"/>
      <c r="H22" s="6"/>
      <c r="I22" s="4"/>
      <c r="J22" s="4"/>
      <c r="K22" s="4"/>
      <c r="L22" s="4"/>
      <c r="M22" s="4"/>
      <c r="N22" s="4"/>
      <c r="O22" s="18"/>
      <c r="P22" s="6"/>
      <c r="Q22" s="6"/>
    </row>
    <row r="23" spans="1:17" ht="15.95" customHeight="1">
      <c r="A23" s="4"/>
      <c r="B23" s="4"/>
      <c r="C23" s="4"/>
      <c r="D23" s="4"/>
      <c r="E23" s="4"/>
      <c r="F23" s="4"/>
      <c r="G23" s="6"/>
      <c r="H23" s="17"/>
      <c r="I23" s="4"/>
      <c r="J23" s="4"/>
      <c r="K23" s="4"/>
      <c r="L23" s="4"/>
      <c r="M23" s="4"/>
      <c r="N23" s="4"/>
      <c r="O23" s="6"/>
      <c r="P23" s="17"/>
      <c r="Q23" s="6"/>
    </row>
    <row r="24" spans="1:17" ht="18.75">
      <c r="A24" s="4"/>
      <c r="B24" s="5" t="str">
        <f>'REKOD PRESTASI MURID'!G10</f>
        <v>12.1-12.4</v>
      </c>
      <c r="C24" s="18"/>
      <c r="D24" s="18"/>
      <c r="E24" s="18"/>
      <c r="F24" s="18"/>
      <c r="G24" s="18"/>
      <c r="H24" s="7"/>
      <c r="I24" s="4"/>
      <c r="J24" s="5" t="str">
        <f>'REKOD PRESTASI MURID'!H10</f>
        <v>13.1-13.2</v>
      </c>
      <c r="K24" s="18"/>
      <c r="L24" s="18"/>
      <c r="M24" s="18"/>
      <c r="N24" s="18"/>
      <c r="O24" s="18"/>
      <c r="P24" s="7"/>
      <c r="Q24" s="6"/>
    </row>
    <row r="25" spans="1:17">
      <c r="A25" s="8"/>
      <c r="B25" s="9" t="s">
        <v>24</v>
      </c>
      <c r="C25" s="10" t="s">
        <v>30</v>
      </c>
      <c r="D25" s="10" t="s">
        <v>31</v>
      </c>
      <c r="E25" s="10" t="s">
        <v>32</v>
      </c>
      <c r="F25" s="10" t="s">
        <v>70</v>
      </c>
      <c r="G25" s="10" t="s">
        <v>71</v>
      </c>
      <c r="H25" s="10" t="s">
        <v>72</v>
      </c>
      <c r="I25" s="8"/>
      <c r="J25" s="9" t="s">
        <v>24</v>
      </c>
      <c r="K25" s="10" t="s">
        <v>30</v>
      </c>
      <c r="L25" s="10" t="s">
        <v>31</v>
      </c>
      <c r="M25" s="10" t="s">
        <v>32</v>
      </c>
      <c r="N25" s="10" t="s">
        <v>70</v>
      </c>
      <c r="O25" s="10" t="s">
        <v>71</v>
      </c>
      <c r="P25" s="10" t="s">
        <v>72</v>
      </c>
      <c r="Q25" s="8"/>
    </row>
    <row r="26" spans="1:17">
      <c r="A26" s="8"/>
      <c r="B26" s="11" t="s">
        <v>36</v>
      </c>
      <c r="C26" s="11">
        <f>COUNTIF('REKOD PRESTASI MURID'!$G$11:$G$64,1)</f>
        <v>0</v>
      </c>
      <c r="D26" s="11">
        <f>COUNTIF('REKOD PRESTASI MURID'!$G$11:$G$64,2)</f>
        <v>0</v>
      </c>
      <c r="E26" s="11">
        <f>COUNTIF('REKOD PRESTASI MURID'!$G$11:$G$64,3)</f>
        <v>0</v>
      </c>
      <c r="F26" s="11">
        <f>COUNTIF('REKOD PRESTASI MURID'!$G$11:$G$64,4)</f>
        <v>0</v>
      </c>
      <c r="G26" s="11">
        <f>COUNTIF('REKOD PRESTASI MURID'!$G$11:$G$64,5)</f>
        <v>0</v>
      </c>
      <c r="H26" s="11">
        <f>COUNTIF('REKOD PRESTASI MURID'!$G$11:$G$64,6)</f>
        <v>0</v>
      </c>
      <c r="I26" s="8"/>
      <c r="J26" s="11" t="s">
        <v>36</v>
      </c>
      <c r="K26" s="11">
        <f>COUNTIF('REKOD PRESTASI MURID'!$H$11:$H$64,1)</f>
        <v>0</v>
      </c>
      <c r="L26" s="11">
        <f>COUNTIF('REKOD PRESTASI MURID'!$H$11:$H$64,2)</f>
        <v>0</v>
      </c>
      <c r="M26" s="11">
        <f>COUNTIF('REKOD PRESTASI MURID'!$H$11:$H$64,3)</f>
        <v>0</v>
      </c>
      <c r="N26" s="11">
        <f>COUNTIF('REKOD PRESTASI MURID'!$H$11:$H$64,4)</f>
        <v>0</v>
      </c>
      <c r="O26" s="11">
        <f>COUNTIF('REKOD PRESTASI MURID'!$H$11:$H$64,5)</f>
        <v>0</v>
      </c>
      <c r="P26" s="11">
        <f>COUNTIF('REKOD PRESTASI MURID'!$H$11:$H$64,6)</f>
        <v>0</v>
      </c>
      <c r="Q26" s="8"/>
    </row>
    <row r="27" spans="1:17">
      <c r="A27" s="8"/>
      <c r="B27" s="19"/>
      <c r="C27" s="19"/>
      <c r="D27" s="19"/>
      <c r="E27" s="19"/>
      <c r="F27" s="19"/>
      <c r="G27" s="19"/>
      <c r="H27" s="19"/>
      <c r="I27" s="8"/>
      <c r="J27" s="159"/>
      <c r="K27" s="19"/>
      <c r="L27" s="19"/>
      <c r="M27" s="19"/>
      <c r="N27" s="19"/>
      <c r="O27" s="19"/>
      <c r="P27" s="160"/>
      <c r="Q27" s="8"/>
    </row>
    <row r="28" spans="1:17">
      <c r="A28" s="8"/>
      <c r="B28" s="19"/>
      <c r="C28" s="19"/>
      <c r="D28" s="19"/>
      <c r="E28" s="19"/>
      <c r="F28" s="19"/>
      <c r="G28" s="19"/>
      <c r="H28" s="19"/>
      <c r="I28" s="8"/>
      <c r="J28" s="19"/>
      <c r="K28" s="19"/>
      <c r="L28" s="19"/>
      <c r="M28" s="19"/>
      <c r="N28" s="19"/>
      <c r="O28" s="19"/>
      <c r="P28" s="19"/>
      <c r="Q28" s="8"/>
    </row>
    <row r="29" spans="1:17">
      <c r="A29" s="8"/>
      <c r="B29" s="19"/>
      <c r="C29" s="19"/>
      <c r="D29" s="19"/>
      <c r="E29" s="19"/>
      <c r="F29" s="19"/>
      <c r="G29" s="19"/>
      <c r="H29" s="19"/>
      <c r="I29" s="8"/>
      <c r="J29" s="19"/>
      <c r="K29" s="19"/>
      <c r="L29" s="19"/>
      <c r="M29" s="19"/>
      <c r="N29" s="19"/>
      <c r="O29" s="19"/>
      <c r="P29" s="19"/>
      <c r="Q29" s="8"/>
    </row>
    <row r="30" spans="1:17">
      <c r="A30" s="8"/>
      <c r="B30" s="19"/>
      <c r="C30" s="19"/>
      <c r="D30" s="19"/>
      <c r="E30" s="19"/>
      <c r="F30" s="19"/>
      <c r="G30" s="19"/>
      <c r="H30" s="19"/>
      <c r="I30" s="8"/>
      <c r="J30" s="19"/>
      <c r="K30" s="19"/>
      <c r="L30" s="19"/>
      <c r="M30" s="19"/>
      <c r="N30" s="19"/>
      <c r="O30" s="19"/>
      <c r="P30" s="19"/>
      <c r="Q30" s="8"/>
    </row>
    <row r="31" spans="1:17">
      <c r="A31" s="8"/>
      <c r="B31" s="19"/>
      <c r="C31" s="19"/>
      <c r="D31" s="19"/>
      <c r="E31" s="19"/>
      <c r="F31" s="19"/>
      <c r="G31" s="19"/>
      <c r="H31" s="19"/>
      <c r="I31" s="8"/>
      <c r="J31" s="19"/>
      <c r="K31" s="19"/>
      <c r="L31" s="19"/>
      <c r="M31" s="19"/>
      <c r="N31" s="19"/>
      <c r="O31" s="19"/>
      <c r="P31" s="19"/>
      <c r="Q31" s="8"/>
    </row>
    <row r="32" spans="1:17">
      <c r="A32" s="8"/>
      <c r="B32" s="19"/>
      <c r="C32" s="19"/>
      <c r="D32" s="19"/>
      <c r="E32" s="19"/>
      <c r="F32" s="19"/>
      <c r="G32" s="19"/>
      <c r="H32" s="19"/>
      <c r="I32" s="8"/>
      <c r="J32" s="19"/>
      <c r="K32" s="19"/>
      <c r="L32" s="19"/>
      <c r="M32" s="19"/>
      <c r="N32" s="19"/>
      <c r="O32" s="19"/>
      <c r="P32" s="19"/>
      <c r="Q32" s="8"/>
    </row>
    <row r="33" spans="1:17">
      <c r="A33" s="8"/>
      <c r="B33" s="19"/>
      <c r="C33" s="19"/>
      <c r="D33" s="19"/>
      <c r="E33" s="19"/>
      <c r="F33" s="19"/>
      <c r="G33" s="19"/>
      <c r="H33" s="19"/>
      <c r="I33" s="8"/>
      <c r="J33" s="19"/>
      <c r="K33" s="19"/>
      <c r="L33" s="19"/>
      <c r="M33" s="19"/>
      <c r="N33" s="19"/>
      <c r="O33" s="19"/>
      <c r="P33" s="19"/>
      <c r="Q33" s="8"/>
    </row>
    <row r="34" spans="1:17">
      <c r="A34" s="8"/>
      <c r="B34" s="19"/>
      <c r="C34" s="19"/>
      <c r="D34" s="19"/>
      <c r="E34" s="19"/>
      <c r="F34" s="19"/>
      <c r="G34" s="19"/>
      <c r="H34" s="19"/>
      <c r="I34" s="8"/>
      <c r="J34" s="19"/>
      <c r="K34" s="19"/>
      <c r="L34" s="19"/>
      <c r="M34" s="19"/>
      <c r="N34" s="19"/>
      <c r="O34" s="19"/>
      <c r="P34" s="19"/>
      <c r="Q34" s="8"/>
    </row>
    <row r="35" spans="1:17">
      <c r="A35" s="8"/>
      <c r="B35" s="19"/>
      <c r="C35" s="19"/>
      <c r="D35" s="19"/>
      <c r="E35" s="19"/>
      <c r="F35" s="19"/>
      <c r="G35" s="19"/>
      <c r="H35" s="19"/>
      <c r="I35" s="8"/>
      <c r="J35" s="19"/>
      <c r="K35" s="19"/>
      <c r="L35" s="19"/>
      <c r="M35" s="19"/>
      <c r="N35" s="19"/>
      <c r="O35" s="19"/>
      <c r="P35" s="19"/>
      <c r="Q35" s="8"/>
    </row>
    <row r="36" spans="1:17">
      <c r="A36" s="8"/>
      <c r="B36" s="19"/>
      <c r="C36" s="19"/>
      <c r="D36" s="19"/>
      <c r="E36" s="19"/>
      <c r="F36" s="19"/>
      <c r="G36" s="19"/>
      <c r="H36" s="19"/>
      <c r="I36" s="8"/>
      <c r="J36" s="19"/>
      <c r="K36" s="19"/>
      <c r="L36" s="19"/>
      <c r="M36" s="19"/>
      <c r="N36" s="19"/>
      <c r="O36" s="19"/>
      <c r="P36" s="19"/>
      <c r="Q36" s="8"/>
    </row>
    <row r="37" spans="1:17">
      <c r="A37" s="8"/>
      <c r="B37" s="19"/>
      <c r="C37" s="19"/>
      <c r="D37" s="19"/>
      <c r="E37" s="19"/>
      <c r="F37" s="19"/>
      <c r="G37" s="19"/>
      <c r="H37" s="19"/>
      <c r="I37" s="8"/>
      <c r="J37" s="19"/>
      <c r="K37" s="19"/>
      <c r="L37" s="19"/>
      <c r="M37" s="19"/>
      <c r="N37" s="19"/>
      <c r="O37" s="19"/>
      <c r="P37" s="19"/>
      <c r="Q37" s="8"/>
    </row>
    <row r="38" spans="1:17">
      <c r="A38" s="8"/>
      <c r="B38" s="19"/>
      <c r="C38" s="19"/>
      <c r="D38" s="19"/>
      <c r="E38" s="19"/>
      <c r="F38" s="19"/>
      <c r="G38" s="19"/>
      <c r="H38" s="19"/>
      <c r="I38" s="8"/>
      <c r="J38" s="19"/>
      <c r="K38" s="19"/>
      <c r="L38" s="19"/>
      <c r="M38" s="19"/>
      <c r="N38" s="19"/>
      <c r="O38" s="19"/>
      <c r="P38" s="19"/>
      <c r="Q38" s="8"/>
    </row>
    <row r="39" spans="1:17" ht="15.95" customHeight="1">
      <c r="A39" s="8"/>
      <c r="B39" s="19"/>
      <c r="C39" s="19"/>
      <c r="D39" s="19"/>
      <c r="E39" s="19"/>
      <c r="F39" s="15" t="s">
        <v>37</v>
      </c>
      <c r="G39" s="16">
        <f>SUM(C26:H26)</f>
        <v>0</v>
      </c>
      <c r="H39" s="15" t="s">
        <v>38</v>
      </c>
      <c r="I39" s="14"/>
      <c r="J39" s="19"/>
      <c r="K39" s="19"/>
      <c r="L39" s="19"/>
      <c r="M39" s="19"/>
      <c r="N39" s="15" t="s">
        <v>37</v>
      </c>
      <c r="O39" s="16">
        <f>SUM(K26:P26)</f>
        <v>0</v>
      </c>
      <c r="P39" s="15" t="s">
        <v>38</v>
      </c>
      <c r="Q39" s="8"/>
    </row>
    <row r="40" spans="1:17">
      <c r="A40" s="8"/>
      <c r="B40" s="8"/>
      <c r="C40" s="8"/>
      <c r="D40" s="8"/>
      <c r="E40" s="8"/>
      <c r="F40" s="8"/>
      <c r="G40" s="14"/>
      <c r="H40" s="20"/>
      <c r="I40" s="14"/>
      <c r="J40" s="8"/>
      <c r="K40" s="8"/>
      <c r="L40" s="8"/>
      <c r="M40" s="8"/>
      <c r="N40" s="8"/>
      <c r="O40" s="14"/>
      <c r="P40" s="20"/>
      <c r="Q40" s="8"/>
    </row>
    <row r="41" spans="1:17" ht="18.75">
      <c r="A41" s="8"/>
      <c r="B41" s="5" t="str">
        <f>'REKOD PRESTASI MURID'!I10</f>
        <v>14.1-14.2</v>
      </c>
      <c r="C41" s="6"/>
      <c r="D41" s="6"/>
      <c r="E41" s="6"/>
      <c r="F41" s="6"/>
      <c r="G41" s="6"/>
      <c r="H41" s="7"/>
      <c r="I41" s="4"/>
      <c r="J41" s="5" t="str">
        <f>'REKOD PRESTASI MURID'!J10</f>
        <v>15.1-15.2</v>
      </c>
      <c r="K41" s="6"/>
      <c r="L41" s="6"/>
      <c r="M41" s="6"/>
      <c r="N41" s="6"/>
      <c r="O41" s="6"/>
      <c r="P41" s="7"/>
      <c r="Q41" s="8"/>
    </row>
    <row r="42" spans="1:17">
      <c r="A42" s="8"/>
      <c r="B42" s="9" t="s">
        <v>24</v>
      </c>
      <c r="C42" s="10" t="s">
        <v>30</v>
      </c>
      <c r="D42" s="10" t="s">
        <v>31</v>
      </c>
      <c r="E42" s="10" t="s">
        <v>32</v>
      </c>
      <c r="F42" s="10" t="s">
        <v>70</v>
      </c>
      <c r="G42" s="10" t="s">
        <v>71</v>
      </c>
      <c r="H42" s="10" t="s">
        <v>72</v>
      </c>
      <c r="I42" s="8"/>
      <c r="J42" s="9" t="s">
        <v>24</v>
      </c>
      <c r="K42" s="10" t="s">
        <v>30</v>
      </c>
      <c r="L42" s="10" t="s">
        <v>31</v>
      </c>
      <c r="M42" s="10" t="s">
        <v>32</v>
      </c>
      <c r="N42" s="10" t="s">
        <v>70</v>
      </c>
      <c r="O42" s="10" t="s">
        <v>71</v>
      </c>
      <c r="P42" s="10" t="s">
        <v>72</v>
      </c>
      <c r="Q42" s="8"/>
    </row>
    <row r="43" spans="1:17">
      <c r="A43" s="8"/>
      <c r="B43" s="11" t="s">
        <v>36</v>
      </c>
      <c r="C43" s="11">
        <f>COUNTIF('REKOD PRESTASI MURID'!$I$11:$I$64,1)</f>
        <v>0</v>
      </c>
      <c r="D43" s="11">
        <f>COUNTIF('REKOD PRESTASI MURID'!$I$11:$I$64,2)</f>
        <v>0</v>
      </c>
      <c r="E43" s="11">
        <f>COUNTIF('REKOD PRESTASI MURID'!$I$11:$I$64,3)</f>
        <v>0</v>
      </c>
      <c r="F43" s="11">
        <f>COUNTIF('REKOD PRESTASI MURID'!$I$11:$I$64,4)</f>
        <v>0</v>
      </c>
      <c r="G43" s="11">
        <f>COUNTIF('REKOD PRESTASI MURID'!$I$11:$I$64,5)</f>
        <v>0</v>
      </c>
      <c r="H43" s="11">
        <f>COUNTIF('REKOD PRESTASI MURID'!$I$11:$I$64,6)</f>
        <v>0</v>
      </c>
      <c r="I43" s="8"/>
      <c r="J43" s="11" t="s">
        <v>36</v>
      </c>
      <c r="K43" s="11">
        <f>COUNTIF('REKOD PRESTASI MURID'!$J$11:$J$64,1)</f>
        <v>0</v>
      </c>
      <c r="L43" s="11">
        <f>COUNTIF('REKOD PRESTASI MURID'!$J$11:$J$64,2)</f>
        <v>0</v>
      </c>
      <c r="M43" s="11">
        <f>COUNTIF('REKOD PRESTASI MURID'!$J$11:$J$64,3)</f>
        <v>0</v>
      </c>
      <c r="N43" s="11">
        <f>COUNTIF('REKOD PRESTASI MURID'!$J$11:$J$64,4)</f>
        <v>0</v>
      </c>
      <c r="O43" s="11">
        <f>COUNTIF('REKOD PRESTASI MURID'!$J$11:$J$64,5)</f>
        <v>0</v>
      </c>
      <c r="P43" s="11">
        <f>COUNTIF('REKOD PRESTASI MURID'!$J$11:$J$64,6)</f>
        <v>0</v>
      </c>
      <c r="Q43" s="8"/>
    </row>
    <row r="44" spans="1:1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12"/>
      <c r="C56" s="13"/>
      <c r="D56" s="14"/>
      <c r="E56" s="14"/>
      <c r="F56" s="15" t="s">
        <v>37</v>
      </c>
      <c r="G56" s="16">
        <f>SUM(C43:H43)</f>
        <v>0</v>
      </c>
      <c r="H56" s="15" t="s">
        <v>38</v>
      </c>
      <c r="I56" s="8"/>
      <c r="J56" s="8"/>
      <c r="K56" s="8"/>
      <c r="L56" s="8"/>
      <c r="M56" s="8"/>
      <c r="N56" s="15" t="s">
        <v>37</v>
      </c>
      <c r="O56" s="16">
        <f>SUM(K43:P43)</f>
        <v>0</v>
      </c>
      <c r="P56" s="15" t="s">
        <v>38</v>
      </c>
      <c r="Q56" s="8"/>
    </row>
    <row r="57" spans="1:17">
      <c r="A57" s="8"/>
      <c r="B57" s="6"/>
      <c r="C57" s="6"/>
      <c r="D57" s="6"/>
      <c r="E57" s="6"/>
      <c r="F57" s="4"/>
      <c r="G57" s="6"/>
      <c r="H57" s="6"/>
      <c r="I57" s="4"/>
      <c r="J57" s="4"/>
      <c r="K57" s="4"/>
      <c r="L57" s="4"/>
      <c r="M57" s="4"/>
      <c r="N57" s="4"/>
      <c r="O57" s="18"/>
      <c r="P57" s="6"/>
      <c r="Q57" s="8"/>
    </row>
    <row r="58" spans="1:17">
      <c r="A58" s="8"/>
      <c r="B58" s="4"/>
      <c r="C58" s="4"/>
      <c r="D58" s="4"/>
      <c r="E58" s="4"/>
      <c r="F58" s="4"/>
      <c r="G58" s="6"/>
      <c r="H58" s="17"/>
      <c r="I58" s="4"/>
      <c r="J58" s="4"/>
      <c r="K58" s="4"/>
      <c r="L58" s="4"/>
      <c r="M58" s="4"/>
      <c r="N58" s="4"/>
      <c r="O58" s="6"/>
      <c r="P58" s="17"/>
      <c r="Q58" s="8"/>
    </row>
    <row r="59" spans="1:17" ht="18.75">
      <c r="A59" s="8"/>
      <c r="B59" s="5" t="str">
        <f>'REKOD PRESTASI MURID'!K10</f>
        <v>16.1-16.3</v>
      </c>
      <c r="C59" s="18"/>
      <c r="D59" s="18"/>
      <c r="E59" s="18"/>
      <c r="F59" s="18"/>
      <c r="G59" s="18"/>
      <c r="H59" s="7"/>
      <c r="I59" s="4"/>
      <c r="J59" s="23" t="s">
        <v>11</v>
      </c>
      <c r="K59" s="24"/>
      <c r="L59" s="24"/>
      <c r="M59" s="24"/>
      <c r="N59" s="24"/>
      <c r="O59" s="24"/>
      <c r="P59" s="25"/>
      <c r="Q59" s="8"/>
    </row>
    <row r="60" spans="1:17">
      <c r="A60" s="8"/>
      <c r="B60" s="9" t="s">
        <v>24</v>
      </c>
      <c r="C60" s="10" t="s">
        <v>30</v>
      </c>
      <c r="D60" s="10" t="s">
        <v>31</v>
      </c>
      <c r="E60" s="10" t="s">
        <v>32</v>
      </c>
      <c r="F60" s="10" t="s">
        <v>33</v>
      </c>
      <c r="G60" s="10" t="s">
        <v>34</v>
      </c>
      <c r="H60" s="10" t="s">
        <v>35</v>
      </c>
      <c r="I60" s="8"/>
      <c r="J60" s="9" t="s">
        <v>24</v>
      </c>
      <c r="K60" s="10" t="s">
        <v>30</v>
      </c>
      <c r="L60" s="10" t="s">
        <v>31</v>
      </c>
      <c r="M60" s="10" t="s">
        <v>32</v>
      </c>
      <c r="N60" s="10" t="s">
        <v>33</v>
      </c>
      <c r="O60" s="10" t="s">
        <v>34</v>
      </c>
      <c r="P60" s="10" t="s">
        <v>35</v>
      </c>
      <c r="Q60" s="8"/>
    </row>
    <row r="61" spans="1:17">
      <c r="A61" s="8"/>
      <c r="B61" s="11" t="s">
        <v>36</v>
      </c>
      <c r="C61" s="11">
        <f>COUNTIF('REKOD PRESTASI MURID'!$K$11:$K$64,1)</f>
        <v>0</v>
      </c>
      <c r="D61" s="11">
        <f>COUNTIF('REKOD PRESTASI MURID'!$K$11:$K$64,2)</f>
        <v>0</v>
      </c>
      <c r="E61" s="11">
        <f>COUNTIF('REKOD PRESTASI MURID'!$K$11:$K$64,3)</f>
        <v>0</v>
      </c>
      <c r="F61" s="11">
        <f>COUNTIF('REKOD PRESTASI MURID'!$K$11:$K$64,4)</f>
        <v>0</v>
      </c>
      <c r="G61" s="11">
        <f>COUNTIF('REKOD PRESTASI MURID'!$K$11:$K$64,5)</f>
        <v>0</v>
      </c>
      <c r="H61" s="11">
        <f>COUNTIF('REKOD PRESTASI MURID'!$K$11:$K$64,6)</f>
        <v>0</v>
      </c>
      <c r="I61" s="8"/>
      <c r="J61" s="11" t="s">
        <v>36</v>
      </c>
      <c r="K61" s="11">
        <f>COUNTIF('REKOD PRESTASI MURID'!$AD$11:$AD$64,1)</f>
        <v>0</v>
      </c>
      <c r="L61" s="11">
        <f>COUNTIF('REKOD PRESTASI MURID'!$AD$11:$AD$64,2)</f>
        <v>0</v>
      </c>
      <c r="M61" s="11">
        <f>COUNTIF('REKOD PRESTASI MURID'!$AD$11:$AD$64,3)</f>
        <v>0</v>
      </c>
      <c r="N61" s="11">
        <f>COUNTIF('REKOD PRESTASI MURID'!$AD$11:$AD$64,4)</f>
        <v>0</v>
      </c>
      <c r="O61" s="11">
        <f>COUNTIF('REKOD PRESTASI MURID'!$AD$11:$AD$64,5)</f>
        <v>0</v>
      </c>
      <c r="P61" s="11">
        <f>COUNTIF('REKOD PRESTASI MURID'!$AD$11:$AD$64,6)</f>
        <v>0</v>
      </c>
      <c r="Q61" s="8"/>
    </row>
    <row r="62" spans="1:17">
      <c r="A62" s="8"/>
      <c r="B62" s="19"/>
      <c r="C62" s="19"/>
      <c r="D62" s="19"/>
      <c r="E62" s="19"/>
      <c r="F62" s="19"/>
      <c r="G62" s="19"/>
      <c r="H62" s="19"/>
      <c r="I62" s="8"/>
      <c r="J62" s="19"/>
      <c r="K62" s="19"/>
      <c r="L62" s="19"/>
      <c r="M62" s="19"/>
      <c r="N62" s="19"/>
      <c r="O62" s="19"/>
      <c r="P62" s="19"/>
      <c r="Q62" s="8"/>
    </row>
    <row r="63" spans="1:17">
      <c r="A63" s="8"/>
      <c r="B63" s="19"/>
      <c r="C63" s="19"/>
      <c r="D63" s="19"/>
      <c r="E63" s="19"/>
      <c r="F63" s="19"/>
      <c r="G63" s="19"/>
      <c r="H63" s="19"/>
      <c r="I63" s="8"/>
      <c r="J63" s="19"/>
      <c r="K63" s="19"/>
      <c r="L63" s="19"/>
      <c r="M63" s="19"/>
      <c r="N63" s="19"/>
      <c r="O63" s="19"/>
      <c r="P63" s="19"/>
      <c r="Q63" s="8"/>
    </row>
    <row r="64" spans="1:17">
      <c r="A64" s="8"/>
      <c r="B64" s="19"/>
      <c r="C64" s="19"/>
      <c r="D64" s="19"/>
      <c r="E64" s="19"/>
      <c r="F64" s="19"/>
      <c r="G64" s="19"/>
      <c r="H64" s="19"/>
      <c r="I64" s="8"/>
      <c r="J64" s="19"/>
      <c r="K64" s="19"/>
      <c r="L64" s="19"/>
      <c r="M64" s="19"/>
      <c r="N64" s="19"/>
      <c r="O64" s="19"/>
      <c r="P64" s="19"/>
      <c r="Q64" s="8"/>
    </row>
    <row r="65" spans="1:17">
      <c r="A65" s="8"/>
      <c r="B65" s="19"/>
      <c r="C65" s="19"/>
      <c r="D65" s="19"/>
      <c r="E65" s="19"/>
      <c r="F65" s="19"/>
      <c r="G65" s="19"/>
      <c r="H65" s="19"/>
      <c r="I65" s="8"/>
      <c r="J65" s="19"/>
      <c r="K65" s="19"/>
      <c r="L65" s="19"/>
      <c r="M65" s="19"/>
      <c r="N65" s="19"/>
      <c r="O65" s="19"/>
      <c r="P65" s="19"/>
      <c r="Q65" s="8"/>
    </row>
    <row r="66" spans="1:17">
      <c r="A66" s="8"/>
      <c r="B66" s="19"/>
      <c r="C66" s="19"/>
      <c r="D66" s="19"/>
      <c r="E66" s="19"/>
      <c r="F66" s="19"/>
      <c r="G66" s="19"/>
      <c r="H66" s="19"/>
      <c r="I66" s="8"/>
      <c r="J66" s="19"/>
      <c r="K66" s="19"/>
      <c r="L66" s="19"/>
      <c r="M66" s="19"/>
      <c r="N66" s="19"/>
      <c r="O66" s="19"/>
      <c r="P66" s="19"/>
      <c r="Q66" s="8"/>
    </row>
    <row r="67" spans="1:17">
      <c r="A67" s="8"/>
      <c r="B67" s="19"/>
      <c r="C67" s="19"/>
      <c r="D67" s="19"/>
      <c r="E67" s="19"/>
      <c r="F67" s="19"/>
      <c r="G67" s="19"/>
      <c r="H67" s="19"/>
      <c r="I67" s="8"/>
      <c r="J67" s="19"/>
      <c r="K67" s="19"/>
      <c r="L67" s="19"/>
      <c r="M67" s="19"/>
      <c r="N67" s="19"/>
      <c r="O67" s="19"/>
      <c r="P67" s="19"/>
      <c r="Q67" s="8"/>
    </row>
    <row r="68" spans="1:17">
      <c r="A68" s="8"/>
      <c r="B68" s="19"/>
      <c r="C68" s="19"/>
      <c r="D68" s="19"/>
      <c r="E68" s="19"/>
      <c r="F68" s="19"/>
      <c r="G68" s="19"/>
      <c r="H68" s="19"/>
      <c r="I68" s="8"/>
      <c r="J68" s="19"/>
      <c r="K68" s="19"/>
      <c r="L68" s="19"/>
      <c r="M68" s="19"/>
      <c r="N68" s="19"/>
      <c r="O68" s="19"/>
      <c r="P68" s="19"/>
      <c r="Q68" s="8"/>
    </row>
    <row r="69" spans="1:17">
      <c r="A69" s="8"/>
      <c r="B69" s="19"/>
      <c r="C69" s="19"/>
      <c r="D69" s="19"/>
      <c r="E69" s="19"/>
      <c r="F69" s="19"/>
      <c r="G69" s="19"/>
      <c r="H69" s="19"/>
      <c r="I69" s="8"/>
      <c r="J69" s="19"/>
      <c r="K69" s="19"/>
      <c r="L69" s="19"/>
      <c r="M69" s="19"/>
      <c r="N69" s="19"/>
      <c r="O69" s="19"/>
      <c r="P69" s="19"/>
      <c r="Q69" s="8"/>
    </row>
    <row r="70" spans="1:17">
      <c r="A70" s="8"/>
      <c r="B70" s="19"/>
      <c r="C70" s="19"/>
      <c r="D70" s="19"/>
      <c r="E70" s="19"/>
      <c r="F70" s="19"/>
      <c r="G70" s="19"/>
      <c r="H70" s="19"/>
      <c r="I70" s="8"/>
      <c r="J70" s="19"/>
      <c r="K70" s="19"/>
      <c r="L70" s="19"/>
      <c r="M70" s="19"/>
      <c r="N70" s="19"/>
      <c r="O70" s="19"/>
      <c r="P70" s="19"/>
      <c r="Q70" s="8"/>
    </row>
    <row r="71" spans="1:17">
      <c r="A71" s="8"/>
      <c r="B71" s="19"/>
      <c r="C71" s="19"/>
      <c r="D71" s="19"/>
      <c r="E71" s="19"/>
      <c r="F71" s="19"/>
      <c r="G71" s="19"/>
      <c r="H71" s="19"/>
      <c r="I71" s="8"/>
      <c r="J71" s="19"/>
      <c r="K71" s="19"/>
      <c r="L71" s="19"/>
      <c r="M71" s="19"/>
      <c r="N71" s="19"/>
      <c r="O71" s="19"/>
      <c r="P71" s="19"/>
      <c r="Q71" s="8"/>
    </row>
    <row r="72" spans="1:17">
      <c r="A72" s="8"/>
      <c r="B72" s="19"/>
      <c r="C72" s="19"/>
      <c r="D72" s="19"/>
      <c r="E72" s="19"/>
      <c r="F72" s="19"/>
      <c r="G72" s="19"/>
      <c r="H72" s="19"/>
      <c r="I72" s="8"/>
      <c r="J72" s="19"/>
      <c r="K72" s="19"/>
      <c r="L72" s="19"/>
      <c r="M72" s="19"/>
      <c r="N72" s="19"/>
      <c r="O72" s="19"/>
      <c r="P72" s="19"/>
      <c r="Q72" s="8"/>
    </row>
    <row r="73" spans="1:17">
      <c r="A73" s="8"/>
      <c r="B73" s="19"/>
      <c r="C73" s="19"/>
      <c r="D73" s="19"/>
      <c r="E73" s="19"/>
      <c r="F73" s="19"/>
      <c r="G73" s="19"/>
      <c r="H73" s="19"/>
      <c r="I73" s="8"/>
      <c r="J73" s="19"/>
      <c r="K73" s="19"/>
      <c r="L73" s="19"/>
      <c r="M73" s="19"/>
      <c r="N73" s="19"/>
      <c r="O73" s="19"/>
      <c r="P73" s="19"/>
      <c r="Q73" s="8"/>
    </row>
    <row r="74" spans="1:17">
      <c r="A74" s="8"/>
      <c r="B74" s="19"/>
      <c r="C74" s="19"/>
      <c r="D74" s="19"/>
      <c r="E74" s="19"/>
      <c r="F74" s="15" t="s">
        <v>37</v>
      </c>
      <c r="G74" s="16">
        <f>SUM(C61:H61)</f>
        <v>0</v>
      </c>
      <c r="H74" s="15" t="s">
        <v>38</v>
      </c>
      <c r="I74" s="14"/>
      <c r="J74" s="19"/>
      <c r="K74" s="19"/>
      <c r="L74" s="19"/>
      <c r="M74" s="19"/>
      <c r="N74" s="15" t="s">
        <v>37</v>
      </c>
      <c r="O74" s="16">
        <f>SUM(K61:P61)</f>
        <v>0</v>
      </c>
      <c r="P74" s="15" t="s">
        <v>38</v>
      </c>
      <c r="Q74" s="8"/>
    </row>
    <row r="75" spans="1:17">
      <c r="A75" s="8"/>
      <c r="B75" s="8"/>
      <c r="C75" s="8"/>
      <c r="D75" s="8"/>
      <c r="E75" s="8"/>
      <c r="F75" s="8"/>
      <c r="G75" s="14"/>
      <c r="H75" s="20"/>
      <c r="I75" s="14"/>
      <c r="J75" s="8"/>
      <c r="K75" s="8"/>
      <c r="L75" s="8"/>
      <c r="M75" s="8"/>
      <c r="N75" s="8"/>
      <c r="O75" s="14"/>
      <c r="P75" s="20"/>
      <c r="Q75" s="8"/>
    </row>
    <row r="76" spans="1:17" ht="18.75" hidden="1">
      <c r="A76" s="8"/>
      <c r="B76" s="5">
        <f>'REKOD PRESTASI MURID'!M10</f>
        <v>0</v>
      </c>
      <c r="C76" s="6"/>
      <c r="D76" s="6"/>
      <c r="E76" s="6"/>
      <c r="F76" s="6"/>
      <c r="G76" s="6"/>
      <c r="H76" s="7"/>
      <c r="I76" s="4"/>
      <c r="J76" s="23" t="s">
        <v>11</v>
      </c>
      <c r="K76" s="24"/>
      <c r="L76" s="24"/>
      <c r="M76" s="24"/>
      <c r="N76" s="24"/>
      <c r="O76" s="24"/>
      <c r="P76" s="25"/>
      <c r="Q76" s="8"/>
    </row>
    <row r="77" spans="1:17" hidden="1">
      <c r="A77" s="8"/>
      <c r="B77" s="9" t="s">
        <v>24</v>
      </c>
      <c r="C77" s="10" t="s">
        <v>30</v>
      </c>
      <c r="D77" s="10" t="s">
        <v>31</v>
      </c>
      <c r="E77" s="10" t="s">
        <v>32</v>
      </c>
      <c r="F77" s="10" t="s">
        <v>33</v>
      </c>
      <c r="G77" s="10" t="s">
        <v>34</v>
      </c>
      <c r="H77" s="10" t="s">
        <v>35</v>
      </c>
      <c r="I77" s="8"/>
      <c r="J77" s="9" t="s">
        <v>24</v>
      </c>
      <c r="K77" s="10" t="s">
        <v>30</v>
      </c>
      <c r="L77" s="10" t="s">
        <v>31</v>
      </c>
      <c r="M77" s="10" t="s">
        <v>32</v>
      </c>
      <c r="N77" s="10" t="s">
        <v>33</v>
      </c>
      <c r="O77" s="10" t="s">
        <v>34</v>
      </c>
      <c r="P77" s="10" t="s">
        <v>35</v>
      </c>
      <c r="Q77" s="8"/>
    </row>
    <row r="78" spans="1:17" hidden="1">
      <c r="A78" s="8"/>
      <c r="B78" s="11" t="s">
        <v>36</v>
      </c>
      <c r="C78" s="11">
        <f>COUNTIF('REKOD PRESTASI MURID'!$M$11:$M$64,1)</f>
        <v>0</v>
      </c>
      <c r="D78" s="11">
        <f>COUNTIF('REKOD PRESTASI MURID'!$M$11:$M$64,2)</f>
        <v>0</v>
      </c>
      <c r="E78" s="11">
        <f>COUNTIF('REKOD PRESTASI MURID'!$M$11:$M$64,3)</f>
        <v>0</v>
      </c>
      <c r="F78" s="11">
        <f>COUNTIF('REKOD PRESTASI MURID'!$M$11:$M$64,4)</f>
        <v>0</v>
      </c>
      <c r="G78" s="11">
        <f>COUNTIF('REKOD PRESTASI MURID'!$M$11:$M$64,5)</f>
        <v>0</v>
      </c>
      <c r="H78" s="11">
        <f>COUNTIF('REKOD PRESTASI MURID'!$M$11:$M$64,6)</f>
        <v>0</v>
      </c>
      <c r="I78" s="8"/>
      <c r="J78" s="11" t="s">
        <v>36</v>
      </c>
      <c r="K78" s="11">
        <f>COUNTIF('REKOD PRESTASI MURID'!$AD$11:$AD$64,1)</f>
        <v>0</v>
      </c>
      <c r="L78" s="11">
        <f>COUNTIF('REKOD PRESTASI MURID'!$AD$11:$AD$64,2)</f>
        <v>0</v>
      </c>
      <c r="M78" s="11">
        <f>COUNTIF('REKOD PRESTASI MURID'!$AD$11:$AD$64,3)</f>
        <v>0</v>
      </c>
      <c r="N78" s="11">
        <f>COUNTIF('REKOD PRESTASI MURID'!$AD$11:$AD$64,4)</f>
        <v>0</v>
      </c>
      <c r="O78" s="11">
        <f>COUNTIF('REKOD PRESTASI MURID'!$AD$11:$AD$64,5)</f>
        <v>0</v>
      </c>
      <c r="P78" s="11">
        <f>COUNTIF('REKOD PRESTASI MURID'!$AD$11:$AD$64,6)</f>
        <v>0</v>
      </c>
      <c r="Q78" s="8"/>
    </row>
    <row r="79" spans="1:17" hidden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idden="1">
      <c r="A80" s="8"/>
      <c r="B80" s="8"/>
      <c r="C80" s="8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idden="1">
      <c r="A81" s="8"/>
      <c r="B81" s="8"/>
      <c r="C81" s="8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idden="1">
      <c r="A82" s="8"/>
      <c r="B82" s="8"/>
      <c r="C82" s="8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idden="1">
      <c r="A83" s="8"/>
      <c r="B83" s="8"/>
      <c r="C83" s="8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idden="1">
      <c r="A84" s="8"/>
      <c r="B84" s="8"/>
      <c r="C84" s="8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idden="1">
      <c r="A85" s="8"/>
      <c r="B85" s="8"/>
      <c r="C85" s="8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idden="1">
      <c r="A86" s="8"/>
      <c r="B86" s="8"/>
      <c r="C86" s="8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idden="1">
      <c r="A87" s="8"/>
      <c r="B87" s="8"/>
      <c r="C87" s="8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idden="1">
      <c r="A88" s="8"/>
      <c r="B88" s="8"/>
      <c r="C88" s="8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idden="1">
      <c r="A91" s="8"/>
      <c r="B91" s="12"/>
      <c r="C91" s="13"/>
      <c r="D91" s="14"/>
      <c r="E91" s="14"/>
      <c r="F91" s="15" t="s">
        <v>37</v>
      </c>
      <c r="G91" s="16">
        <f>SUM(C78:H78)</f>
        <v>0</v>
      </c>
      <c r="H91" s="15" t="s">
        <v>38</v>
      </c>
      <c r="I91" s="8"/>
      <c r="J91" s="8"/>
      <c r="K91" s="8"/>
      <c r="L91" s="8"/>
      <c r="M91" s="8"/>
      <c r="N91" s="15" t="s">
        <v>37</v>
      </c>
      <c r="O91" s="16">
        <f>SUM(K78:P78)</f>
        <v>0</v>
      </c>
      <c r="P91" s="15" t="s">
        <v>38</v>
      </c>
      <c r="Q91" s="8"/>
    </row>
    <row r="92" spans="1:17" hidden="1">
      <c r="A92" s="8"/>
      <c r="B92" s="6"/>
      <c r="C92" s="6"/>
      <c r="D92" s="6"/>
      <c r="E92" s="6"/>
      <c r="F92" s="4"/>
      <c r="G92" s="6"/>
      <c r="H92" s="6"/>
      <c r="I92" s="4"/>
      <c r="J92" s="4"/>
      <c r="K92" s="4"/>
      <c r="L92" s="4"/>
      <c r="M92" s="4"/>
      <c r="N92" s="4"/>
      <c r="O92" s="18"/>
      <c r="P92" s="6"/>
      <c r="Q92" s="8"/>
    </row>
    <row r="93" spans="1:17" hidden="1">
      <c r="A93" s="8"/>
      <c r="B93" s="4"/>
      <c r="C93" s="4"/>
      <c r="D93" s="4"/>
      <c r="E93" s="4"/>
      <c r="F93" s="4"/>
      <c r="G93" s="6"/>
      <c r="H93" s="17"/>
      <c r="I93" s="4"/>
      <c r="J93" s="4"/>
      <c r="K93" s="4"/>
      <c r="L93" s="4"/>
      <c r="M93" s="4"/>
      <c r="N93" s="4"/>
      <c r="O93" s="6"/>
      <c r="P93" s="17"/>
      <c r="Q93" s="8"/>
    </row>
  </sheetData>
  <mergeCells count="1">
    <mergeCell ref="A1:Q2"/>
  </mergeCells>
  <printOptions horizontalCentered="1"/>
  <pageMargins left="0.2361111111111111" right="0.2361111111111111" top="0.74791666666666667" bottom="0.74791666666666667" header="0.31458333333333333" footer="0.31458333333333333"/>
  <pageSetup paperSize="9" scale="55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PANDUAN</vt:lpstr>
      <vt:lpstr>REKOD PRESTASI MURID</vt:lpstr>
      <vt:lpstr>LAPORAN MURID (INDIVIDU)</vt:lpstr>
      <vt:lpstr>DATA PERNYATAAN TAHAP PGUASAAN </vt:lpstr>
      <vt:lpstr>GRAF PELAPORAN</vt:lpstr>
      <vt:lpstr>'DATA PERNYATAAN TAHAP PGUASAAN '!Print_Area</vt:lpstr>
      <vt:lpstr>'GRAF PELAPORAN'!Print_Area</vt:lpstr>
      <vt:lpstr>'LAPORAN MURID (INDIVIDU)'!Print_Area</vt:lpstr>
      <vt:lpstr>'REKOD PRESTASI MURID'!Print_Area</vt:lpstr>
      <vt:lpstr>'GRAF PELAPORAN'!Print_Titles</vt:lpstr>
      <vt:lpstr>'REKOD PRESTASI MURID'!Print_Titles</vt:lpstr>
    </vt:vector>
  </TitlesOfParts>
  <Company>Acer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Windows User</cp:lastModifiedBy>
  <cp:revision/>
  <cp:lastPrinted>2018-03-22T03:04:29Z</cp:lastPrinted>
  <dcterms:created xsi:type="dcterms:W3CDTF">2016-04-25T12:26:07Z</dcterms:created>
  <dcterms:modified xsi:type="dcterms:W3CDTF">2018-05-07T08:46:24Z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